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updateLinks="never" codeName="ThisWorkbook" defaultThemeVersion="124226"/>
  <mc:AlternateContent xmlns:mc="http://schemas.openxmlformats.org/markup-compatibility/2006">
    <mc:Choice Requires="x15">
      <x15ac:absPath xmlns:x15ac="http://schemas.microsoft.com/office/spreadsheetml/2010/11/ac" url="https://mhlwlan-my.sharepoint.com/personal/shmtn_lansys_mhlw_go_jp/Documents/PassageDrive/PCfolder/Desktop/HP掲載用/"/>
    </mc:Choice>
  </mc:AlternateContent>
  <xr:revisionPtr revIDLastSave="691" documentId="8_{6727E811-3289-4D52-8A6D-DD8FB6F75130}" xr6:coauthVersionLast="47" xr6:coauthVersionMax="47" xr10:uidLastSave="{0D882FA8-87C6-475F-BE2A-2AAA72691D9A}"/>
  <bookViews>
    <workbookView xWindow="28680" yWindow="-120" windowWidth="29040" windowHeight="15720" xr2:uid="{00000000-000D-0000-FFFF-FFFF00000000}"/>
  </bookViews>
  <sheets>
    <sheet name="基本情報入力シート" sheetId="16" r:id="rId1"/>
    <sheet name="別紙様式3-1（処遇改善加算　総括表）" sheetId="15" r:id="rId2"/>
    <sheet name="別紙様式3-2（処遇改善加算　個票）" sheetId="26" r:id="rId3"/>
    <sheet name="【参考】数式用" sheetId="24" state="hidden" r:id="rId4"/>
    <sheet name="【参考】数式用2" sheetId="25" state="hidden" r:id="rId5"/>
  </sheets>
  <definedNames>
    <definedName name="_xlnm._FilterDatabase" localSheetId="3" hidden="1">【参考】数式用!#REF!</definedName>
    <definedName name="_xlnm._FilterDatabase" localSheetId="2" hidden="1">'別紙様式3-2（処遇改善加算　個票）'!$B$13:$N$13</definedName>
    <definedName name="_xlnm.Print_Area" localSheetId="0">基本情報入力シート!$A$1:$Z$144</definedName>
    <definedName name="_xlnm.Print_Area" localSheetId="1">'別紙様式3-1（処遇改善加算　総括表）'!$A$1:$AL$170</definedName>
    <definedName name="_xlnm.Print_Area" localSheetId="2">'別紙様式3-2（処遇改善加算　個票）'!$A$1:$AA$113</definedName>
    <definedName name="愛知県">【参考】数式用2!$D$993:$D$1046</definedName>
    <definedName name="愛媛県">【参考】数式用2!$D$1422:$D$1441</definedName>
    <definedName name="茨城県">【参考】数式用2!$D$415:$D$458</definedName>
    <definedName name="岡山県">【参考】数式用2!$D$1312:$D$1338</definedName>
    <definedName name="沖縄県">【参考】数式用2!$D$1709:$D$1749</definedName>
    <definedName name="加算対象_4_5">【参考】数式用!$S$4:$S$7</definedName>
    <definedName name="加算対象_6">【参考】数式用!$S$11:$S$16</definedName>
    <definedName name="加算対象外_4_5">【参考】数式用!$T$4:$T$7</definedName>
    <definedName name="加算対象外_6">【参考】数式用!$T$11:$T$16</definedName>
    <definedName name="介護医療院R8">【参考】数式用!$AO$38:$AR$38</definedName>
    <definedName name="介護予防ケアマネジメントR8">【参考】数式用!$AO$50:$AR$50</definedName>
    <definedName name="介護予防支援R8">【参考】数式用!$AO$56:$AR$56</definedName>
    <definedName name="介護予防小規模多機能型居宅介護_短期利用型_R8">【参考】数式用!$AO$22:$AT$22</definedName>
    <definedName name="介護予防小規模多機能型居宅介護R8">【参考】数式用!$AO$21:$AT$21</definedName>
    <definedName name="介護予防短期入所生活介護R8">【参考】数式用!$AO$32:$AT$32</definedName>
    <definedName name="介護予防短期入所療養介護_医療院_R8">【参考】数式用!$AO$40:$AT$40</definedName>
    <definedName name="介護予防短期入所療養介護_病院等_R8">【参考】数式用!$AO$37:$AT$37</definedName>
    <definedName name="介護予防短期入所療養介護_老健_R8">【参考】数式用!$AO$35:$AT$35</definedName>
    <definedName name="介護予防通所リハビリテーションR8">【参考】数式用!$AO$11:$AR$11</definedName>
    <definedName name="介護予防特定施設入居者生活介護R8">【参考】数式用!$AO$14:$AR$14</definedName>
    <definedName name="介護予防認知症対応型共同生活介護_短期利用型_R8">【参考】数式用!$AO$28:$AR$28</definedName>
    <definedName name="介護予防認知症対応型共同生活介護R8">【参考】数式用!$AO$27:$AR$27</definedName>
    <definedName name="介護予防認知症対応型通所介護R8">【参考】数式用!$AO$18:$AR$18</definedName>
    <definedName name="介護予防訪問リハビリテーションR8">【参考】数式用!$AO$54:$AR$54</definedName>
    <definedName name="介護予防訪問看護R8">【参考】数式用!$AO$52:$AR$52</definedName>
    <definedName name="介護予防訪問入浴介護R8">【参考】数式用!$AO$7:$AR$7</definedName>
    <definedName name="介護老人福祉施設R8">【参考】数式用!$AO$29:$AR$29</definedName>
    <definedName name="介護老人保健施設R8">【参考】数式用!$AO$33:$AR$33</definedName>
    <definedName name="看護小規模多機能型居宅介護_短期利用型_R8">【参考】数式用!$AO$24:$AT$24</definedName>
    <definedName name="看護小規模多機能型居宅介護R8">【参考】数式用!$AO$23:$AT$23</definedName>
    <definedName name="岩手県">【参考】数式用2!$D$228:$D$260</definedName>
    <definedName name="岐阜県">【参考】数式用2!$D$916:$D$957</definedName>
    <definedName name="宮崎県">【参考】数式用2!$D$1640:$D$1665</definedName>
    <definedName name="宮城県">【参考】数式用2!$D$261:$D$295</definedName>
    <definedName name="居宅介護支援R8">【参考】数式用!$AO$55:$AR$55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秋田県">【参考】数式用2!$D$296:$D$320</definedName>
    <definedName name="小規模多機能型居宅介護_短期利用型_R8">【参考】数式用!$AO$20:$AT$20</definedName>
    <definedName name="小規模多機能型居宅介護R8">【参考】数式用!$AO$19:$AT$19</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短期入所生活介護R8">【参考】数式用!$AO$31:$AT$31</definedName>
    <definedName name="短期入所療養介護_医療院_R8">【参考】数式用!$AO$39:$AT$39</definedName>
    <definedName name="短期入所療養介護_病院等_R8">【参考】数式用!$AO$36:$AT$36</definedName>
    <definedName name="短期入所療養介護_老健_R8">【参考】数式用!$AO$34:$AT$34</definedName>
    <definedName name="地域密着型介護老人福祉施設R8">【参考】数式用!$AO$30:$AR$30</definedName>
    <definedName name="地域密着型通所介護R8">【参考】数式用!$AO$9:$AR$9</definedName>
    <definedName name="地域密着型特定施設入居者生活介護_短期利用型_R8">【参考】数式用!$AO$16:$AR$16</definedName>
    <definedName name="地域密着型特定施設入居者生活介護R8">【参考】数式用!$AO$15:$AR$15</definedName>
    <definedName name="長崎県">【参考】数式用2!$D$1556:$D$1576</definedName>
    <definedName name="長野県">【参考】数式用2!$D$839:$D$915</definedName>
    <definedName name="鳥取県">【参考】数式用2!$D$1274:$D$1292</definedName>
    <definedName name="通所リハビリテーションR8">【参考】数式用!$AO$10:$AR$10</definedName>
    <definedName name="通所介護R8">【参考】数式用!$AO$8:$AR$8</definedName>
    <definedName name="通所型サービス_独自_19人以上_R8">【参考】数式用!$AO$44:$AR$44</definedName>
    <definedName name="通所型サービス_独自_19人未満_R8">【参考】数式用!$AO$47:$AR$47</definedName>
    <definedName name="通所型サービス_独自_定額_19人以上_R8">【参考】数式用!$AO$46:$AR$46</definedName>
    <definedName name="通所型サービス_独自_定額_19人未満_R8">【参考】数式用!$AO$49:$AR$49</definedName>
    <definedName name="通所型サービス_独自_定率_19人以上_R8">【参考】数式用!$AO$45:$AR$45</definedName>
    <definedName name="通所型サービス_独自_定率_19人未満_R8">【参考】数式用!$AO$48:$AR$48</definedName>
    <definedName name="定期巡回･随時対応型訪問介護看護R8">【参考】数式用!$AO$5:$AR$5</definedName>
    <definedName name="島根県">【参考】数式用2!$D$1293:$D$1311</definedName>
    <definedName name="東京都">【参考】数式用2!$D$636:$D$697</definedName>
    <definedName name="徳島県">【参考】数式用2!$D$1381:$D$1404</definedName>
    <definedName name="特定施設入居者生活介護_短期利用型_R8">【参考】数式用!$AO$13:$AR$13</definedName>
    <definedName name="特定施設入居者生活介護R8">【参考】数式用!$AO$12:$AR$12</definedName>
    <definedName name="栃木県">【参考】数式用2!$D$459:$D$483</definedName>
    <definedName name="奈良県">【参考】数式用2!$D$1205:$D$1243</definedName>
    <definedName name="認知症対応型共同生活介護_短期利用型_R8">【参考】数式用!$AO$26:$AR$26</definedName>
    <definedName name="認知症対応型共同生活介護R8">【参考】数式用!$AO$25:$AR$25</definedName>
    <definedName name="認知症対応型通所介護R8">【参考】数式用!$AO$17:$AR$17</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訪問リハビリテーションR8">【参考】数式用!$AO$53:$AR$53</definedName>
    <definedName name="訪問介護R8">【参考】数式用!$AO$3:$AR$3</definedName>
    <definedName name="訪問看護R8">【参考】数式用!$AO$51:$AR$51</definedName>
    <definedName name="訪問型サービス_独自_R8">【参考】数式用!$AO$41:$AR$41</definedName>
    <definedName name="訪問型サービス_独自_定額_R8">【参考】数式用!$AO$43:$AR$43</definedName>
    <definedName name="訪問型サービス_独自_定率_R8">【参考】数式用!$AO$42:$AR$42</definedName>
    <definedName name="訪問入浴介護R8">【参考】数式用!$AO$6:$AR$6</definedName>
    <definedName name="北海道">【参考】数式用2!$D$3:$D$187</definedName>
    <definedName name="夜間対応型訪問介護R8">【参考】数式用!$AO$4:$AR$4</definedName>
    <definedName name="和歌山県">【参考】数式用2!$D$1244:$D$1273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5" i="26" l="1"/>
  <c r="AG17" i="24" l="1"/>
  <c r="AF17" i="24"/>
  <c r="AE17" i="24"/>
  <c r="AD17" i="24"/>
  <c r="AC17" i="24"/>
  <c r="AB17" i="24"/>
  <c r="AA17" i="24"/>
  <c r="Z17" i="24"/>
  <c r="Y17" i="24"/>
  <c r="X17" i="24"/>
  <c r="AC5" i="24" l="1"/>
  <c r="AD5" i="24"/>
  <c r="AE5" i="24"/>
  <c r="AF5" i="24"/>
  <c r="AG5" i="24"/>
  <c r="AC6" i="24"/>
  <c r="AD6" i="24"/>
  <c r="AE6" i="24"/>
  <c r="AF6" i="24"/>
  <c r="AG6" i="24"/>
  <c r="AC7" i="24"/>
  <c r="AD7" i="24"/>
  <c r="AE7" i="24"/>
  <c r="AF7" i="24"/>
  <c r="AG7" i="24"/>
  <c r="AC8" i="24"/>
  <c r="AD8" i="24"/>
  <c r="AE8" i="24"/>
  <c r="AF8" i="24"/>
  <c r="AG8" i="24"/>
  <c r="AC9" i="24"/>
  <c r="AD9" i="24"/>
  <c r="AE9" i="24"/>
  <c r="AF9" i="24"/>
  <c r="AG9" i="24"/>
  <c r="AC10" i="24"/>
  <c r="AD10" i="24"/>
  <c r="AE10" i="24"/>
  <c r="AF10" i="24"/>
  <c r="AG10" i="24"/>
  <c r="AC11" i="24"/>
  <c r="AD11" i="24"/>
  <c r="AE11" i="24"/>
  <c r="AF11" i="24"/>
  <c r="AG11" i="24"/>
  <c r="AC12" i="24"/>
  <c r="AD12" i="24"/>
  <c r="AE12" i="24"/>
  <c r="AF12" i="24"/>
  <c r="AG12" i="24"/>
  <c r="AC13" i="24"/>
  <c r="AD13" i="24"/>
  <c r="AE13" i="24"/>
  <c r="AF13" i="24"/>
  <c r="AG13" i="24"/>
  <c r="AC14" i="24"/>
  <c r="AD14" i="24"/>
  <c r="AE14" i="24"/>
  <c r="AF14" i="24"/>
  <c r="AG14" i="24"/>
  <c r="AC15" i="24"/>
  <c r="AD15" i="24"/>
  <c r="AE15" i="24"/>
  <c r="AF15" i="24"/>
  <c r="AG15" i="24"/>
  <c r="AC16" i="24"/>
  <c r="AD16" i="24"/>
  <c r="AE16" i="24"/>
  <c r="AF16" i="24"/>
  <c r="AG16" i="24"/>
  <c r="AC18" i="24"/>
  <c r="AD18" i="24"/>
  <c r="AE18" i="24"/>
  <c r="AF18" i="24"/>
  <c r="AG18" i="24"/>
  <c r="AC19" i="24"/>
  <c r="AD19" i="24"/>
  <c r="AE19" i="24"/>
  <c r="AF19" i="24"/>
  <c r="AG19" i="24"/>
  <c r="AC20" i="24"/>
  <c r="AD20" i="24"/>
  <c r="AE20" i="24"/>
  <c r="AF20" i="24"/>
  <c r="AG20" i="24"/>
  <c r="AC21" i="24"/>
  <c r="AD21" i="24"/>
  <c r="AE21" i="24"/>
  <c r="AF21" i="24"/>
  <c r="AG21" i="24"/>
  <c r="AC22" i="24"/>
  <c r="AD22" i="24"/>
  <c r="AE22" i="24"/>
  <c r="AF22" i="24"/>
  <c r="AG22" i="24"/>
  <c r="AC23" i="24"/>
  <c r="AD23" i="24"/>
  <c r="AE23" i="24"/>
  <c r="AF23" i="24"/>
  <c r="AG23" i="24"/>
  <c r="AC24" i="24"/>
  <c r="AD24" i="24"/>
  <c r="AE24" i="24"/>
  <c r="AF24" i="24"/>
  <c r="AG24" i="24"/>
  <c r="AC25" i="24"/>
  <c r="AD25" i="24"/>
  <c r="AE25" i="24"/>
  <c r="AF25" i="24"/>
  <c r="AG25" i="24"/>
  <c r="AC26" i="24"/>
  <c r="AD26" i="24"/>
  <c r="AE26" i="24"/>
  <c r="AF26" i="24"/>
  <c r="AG26" i="24"/>
  <c r="AC27" i="24"/>
  <c r="AD27" i="24"/>
  <c r="AE27" i="24"/>
  <c r="AF27" i="24"/>
  <c r="AG27" i="24"/>
  <c r="AC28" i="24"/>
  <c r="AD28" i="24"/>
  <c r="AE28" i="24"/>
  <c r="AF28" i="24"/>
  <c r="AG28" i="24"/>
  <c r="AC29" i="24"/>
  <c r="AD29" i="24"/>
  <c r="AE29" i="24"/>
  <c r="AF29" i="24"/>
  <c r="AG29" i="24"/>
  <c r="AC30" i="24"/>
  <c r="AD30" i="24"/>
  <c r="AE30" i="24"/>
  <c r="AF30" i="24"/>
  <c r="AG30" i="24"/>
  <c r="AC31" i="24"/>
  <c r="AD31" i="24"/>
  <c r="AE31" i="24"/>
  <c r="AF31" i="24"/>
  <c r="AG31" i="24"/>
  <c r="AC32" i="24"/>
  <c r="AD32" i="24"/>
  <c r="AE32" i="24"/>
  <c r="AF32" i="24"/>
  <c r="AG32" i="24"/>
  <c r="AC33" i="24"/>
  <c r="AD33" i="24"/>
  <c r="AE33" i="24"/>
  <c r="AF33" i="24"/>
  <c r="AG33" i="24"/>
  <c r="AC34" i="24"/>
  <c r="AD34" i="24"/>
  <c r="AE34" i="24"/>
  <c r="AF34" i="24"/>
  <c r="AG34" i="24"/>
  <c r="AC35" i="24"/>
  <c r="AD35" i="24"/>
  <c r="AE35" i="24"/>
  <c r="AF35" i="24"/>
  <c r="AG35" i="24"/>
  <c r="AC36" i="24"/>
  <c r="AD36" i="24"/>
  <c r="AE36" i="24"/>
  <c r="AF36" i="24"/>
  <c r="AG36" i="24"/>
  <c r="AC37" i="24"/>
  <c r="AD37" i="24"/>
  <c r="AE37" i="24"/>
  <c r="AF37" i="24"/>
  <c r="AG37" i="24"/>
  <c r="AC38" i="24"/>
  <c r="AD38" i="24"/>
  <c r="AE38" i="24"/>
  <c r="AF38" i="24"/>
  <c r="AG38" i="24"/>
  <c r="AC39" i="24"/>
  <c r="AD39" i="24"/>
  <c r="AE39" i="24"/>
  <c r="AF39" i="24"/>
  <c r="AG39" i="24"/>
  <c r="AC40" i="24"/>
  <c r="AD40" i="24"/>
  <c r="AE40" i="24"/>
  <c r="AF40" i="24"/>
  <c r="AG40" i="24"/>
  <c r="AC41" i="24"/>
  <c r="AD41" i="24"/>
  <c r="AE41" i="24"/>
  <c r="AF41" i="24"/>
  <c r="AG41" i="24"/>
  <c r="AC42" i="24"/>
  <c r="AD42" i="24"/>
  <c r="AE42" i="24"/>
  <c r="AF42" i="24"/>
  <c r="AG42" i="24"/>
  <c r="AC43" i="24"/>
  <c r="AD43" i="24"/>
  <c r="AE43" i="24"/>
  <c r="AF43" i="24"/>
  <c r="AG43" i="24"/>
  <c r="AC44" i="24"/>
  <c r="AD44" i="24"/>
  <c r="AE44" i="24"/>
  <c r="AF44" i="24"/>
  <c r="AG44" i="24"/>
  <c r="AC45" i="24"/>
  <c r="AD45" i="24"/>
  <c r="AE45" i="24"/>
  <c r="AF45" i="24"/>
  <c r="AG45" i="24"/>
  <c r="AC46" i="24"/>
  <c r="AD46" i="24"/>
  <c r="AE46" i="24"/>
  <c r="AF46" i="24"/>
  <c r="AG46" i="24"/>
  <c r="AC47" i="24"/>
  <c r="AD47" i="24"/>
  <c r="AE47" i="24"/>
  <c r="AF47" i="24"/>
  <c r="AG47" i="24"/>
  <c r="AC48" i="24"/>
  <c r="AD48" i="24"/>
  <c r="AE48" i="24"/>
  <c r="AF48" i="24"/>
  <c r="AG48" i="24"/>
  <c r="AC49" i="24"/>
  <c r="AD49" i="24"/>
  <c r="AE49" i="24"/>
  <c r="AF49" i="24"/>
  <c r="AG49" i="24"/>
  <c r="AC50" i="24"/>
  <c r="AD50" i="24"/>
  <c r="AE50" i="24"/>
  <c r="AF50" i="24"/>
  <c r="AG50" i="24"/>
  <c r="AC51" i="24"/>
  <c r="AD51" i="24"/>
  <c r="AE51" i="24"/>
  <c r="AF51" i="24"/>
  <c r="AG51" i="24"/>
  <c r="AB51" i="24"/>
  <c r="AB50" i="24"/>
  <c r="AB49" i="24"/>
  <c r="AB48" i="24"/>
  <c r="AB47" i="24"/>
  <c r="AB46" i="24"/>
  <c r="AB45" i="24"/>
  <c r="AB44" i="24"/>
  <c r="AB43" i="24"/>
  <c r="AB42" i="24"/>
  <c r="AB41" i="24"/>
  <c r="AB40" i="24"/>
  <c r="AB39" i="24"/>
  <c r="AB38" i="24"/>
  <c r="AB37" i="24"/>
  <c r="AB36" i="24"/>
  <c r="AB35" i="24"/>
  <c r="AB34" i="24"/>
  <c r="AB33" i="24"/>
  <c r="AB32" i="24"/>
  <c r="AB31" i="24"/>
  <c r="AB30" i="24"/>
  <c r="AB29" i="24"/>
  <c r="AB28" i="24"/>
  <c r="AB27" i="24"/>
  <c r="AB26" i="24"/>
  <c r="AB25" i="24"/>
  <c r="AB24" i="24"/>
  <c r="AB23" i="24"/>
  <c r="AB22" i="24"/>
  <c r="AB21" i="24"/>
  <c r="AB20" i="24"/>
  <c r="AB19" i="24"/>
  <c r="AB18" i="24"/>
  <c r="AB16" i="24"/>
  <c r="AB15" i="24"/>
  <c r="AB14" i="24"/>
  <c r="AB13" i="24"/>
  <c r="AB12" i="24"/>
  <c r="AB11" i="24"/>
  <c r="AB10" i="24"/>
  <c r="AB9" i="24"/>
  <c r="AB8" i="24"/>
  <c r="AB7" i="24"/>
  <c r="AB6" i="24"/>
  <c r="AB5" i="24"/>
  <c r="Y5" i="24"/>
  <c r="Z5" i="24"/>
  <c r="AA5" i="24"/>
  <c r="Y6" i="24"/>
  <c r="Z6" i="24"/>
  <c r="AA6" i="24"/>
  <c r="Y7" i="24"/>
  <c r="Z7" i="24"/>
  <c r="AA7" i="24"/>
  <c r="Y8" i="24"/>
  <c r="Z8" i="24"/>
  <c r="AA8" i="24"/>
  <c r="Y9" i="24"/>
  <c r="Z9" i="24"/>
  <c r="AA9" i="24"/>
  <c r="Y10" i="24"/>
  <c r="Z10" i="24"/>
  <c r="AA10" i="24"/>
  <c r="Y11" i="24"/>
  <c r="Z11" i="24"/>
  <c r="AA11" i="24"/>
  <c r="Y12" i="24"/>
  <c r="Z12" i="24"/>
  <c r="AA12" i="24"/>
  <c r="Y13" i="24"/>
  <c r="Z13" i="24"/>
  <c r="AA13" i="24"/>
  <c r="Y14" i="24"/>
  <c r="Z14" i="24"/>
  <c r="AA14" i="24"/>
  <c r="Y15" i="24"/>
  <c r="Z15" i="24"/>
  <c r="AA15" i="24"/>
  <c r="Y16" i="24"/>
  <c r="Z16" i="24"/>
  <c r="AA16" i="24"/>
  <c r="Y18" i="24"/>
  <c r="Z18" i="24"/>
  <c r="AA18" i="24"/>
  <c r="Y19" i="24"/>
  <c r="Z19" i="24"/>
  <c r="AA19" i="24"/>
  <c r="Y20" i="24"/>
  <c r="Z20" i="24"/>
  <c r="AA20" i="24"/>
  <c r="Y21" i="24"/>
  <c r="Z21" i="24"/>
  <c r="AA21" i="24"/>
  <c r="Y22" i="24"/>
  <c r="Z22" i="24"/>
  <c r="AA22" i="24"/>
  <c r="Y23" i="24"/>
  <c r="Z23" i="24"/>
  <c r="AA23" i="24"/>
  <c r="Y24" i="24"/>
  <c r="Z24" i="24"/>
  <c r="AA24" i="24"/>
  <c r="Y25" i="24"/>
  <c r="Z25" i="24"/>
  <c r="AA25" i="24"/>
  <c r="Y26" i="24"/>
  <c r="Z26" i="24"/>
  <c r="AA26" i="24"/>
  <c r="Y27" i="24"/>
  <c r="Z27" i="24"/>
  <c r="AA27" i="24"/>
  <c r="Y28" i="24"/>
  <c r="Z28" i="24"/>
  <c r="AA28" i="24"/>
  <c r="Y29" i="24"/>
  <c r="Z29" i="24"/>
  <c r="AA29" i="24"/>
  <c r="Y30" i="24"/>
  <c r="Z30" i="24"/>
  <c r="AA30" i="24"/>
  <c r="Y31" i="24"/>
  <c r="Z31" i="24"/>
  <c r="AA31" i="24"/>
  <c r="Y32" i="24"/>
  <c r="Z32" i="24"/>
  <c r="AA32" i="24"/>
  <c r="Y33" i="24"/>
  <c r="Z33" i="24"/>
  <c r="AA33" i="24"/>
  <c r="Y34" i="24"/>
  <c r="Z34" i="24"/>
  <c r="AA34" i="24"/>
  <c r="Y35" i="24"/>
  <c r="Z35" i="24"/>
  <c r="AA35" i="24"/>
  <c r="Y36" i="24"/>
  <c r="Z36" i="24"/>
  <c r="AA36" i="24"/>
  <c r="Y37" i="24"/>
  <c r="Z37" i="24"/>
  <c r="AA37" i="24"/>
  <c r="Y38" i="24"/>
  <c r="Z38" i="24"/>
  <c r="AA38" i="24"/>
  <c r="Y39" i="24"/>
  <c r="Z39" i="24"/>
  <c r="AA39" i="24"/>
  <c r="Y40" i="24"/>
  <c r="Z40" i="24"/>
  <c r="AA40" i="24"/>
  <c r="Y41" i="24"/>
  <c r="Z41" i="24"/>
  <c r="AA41" i="24"/>
  <c r="Y42" i="24"/>
  <c r="Z42" i="24"/>
  <c r="AA42" i="24"/>
  <c r="Y43" i="24"/>
  <c r="Z43" i="24"/>
  <c r="AA43" i="24"/>
  <c r="Y44" i="24"/>
  <c r="Z44" i="24"/>
  <c r="AA44" i="24"/>
  <c r="Y45" i="24"/>
  <c r="Z45" i="24"/>
  <c r="AA45" i="24"/>
  <c r="Y46" i="24"/>
  <c r="Z46" i="24"/>
  <c r="AA46" i="24"/>
  <c r="Y47" i="24"/>
  <c r="Z47" i="24"/>
  <c r="AA47" i="24"/>
  <c r="Y48" i="24"/>
  <c r="Z48" i="24"/>
  <c r="AA48" i="24"/>
  <c r="Y49" i="24"/>
  <c r="Z49" i="24"/>
  <c r="AA49" i="24"/>
  <c r="Y50" i="24"/>
  <c r="Z50" i="24"/>
  <c r="AA50" i="24"/>
  <c r="Y51" i="24"/>
  <c r="Z51" i="24"/>
  <c r="AA51" i="24"/>
  <c r="X51" i="24"/>
  <c r="X50" i="24"/>
  <c r="X49" i="24"/>
  <c r="X48" i="24"/>
  <c r="X47" i="24"/>
  <c r="X46" i="24"/>
  <c r="X45" i="24"/>
  <c r="X44" i="24"/>
  <c r="X43" i="24"/>
  <c r="X42" i="24"/>
  <c r="X41" i="24"/>
  <c r="X40" i="24"/>
  <c r="X39" i="24"/>
  <c r="X38" i="24"/>
  <c r="X37" i="24"/>
  <c r="X36" i="24"/>
  <c r="X35" i="24"/>
  <c r="X34" i="24"/>
  <c r="X33" i="24"/>
  <c r="X32" i="24"/>
  <c r="X31" i="24"/>
  <c r="X30" i="24"/>
  <c r="X29" i="24"/>
  <c r="X28" i="24"/>
  <c r="X27" i="24"/>
  <c r="X26" i="24"/>
  <c r="X25" i="24"/>
  <c r="X24" i="24"/>
  <c r="X23" i="24"/>
  <c r="X22" i="24"/>
  <c r="X21" i="24"/>
  <c r="X20" i="24"/>
  <c r="X19" i="24"/>
  <c r="X18" i="24"/>
  <c r="X16" i="24"/>
  <c r="X15" i="24"/>
  <c r="X14" i="24"/>
  <c r="X13" i="24"/>
  <c r="X12" i="24"/>
  <c r="X11" i="24"/>
  <c r="X10" i="24"/>
  <c r="X9" i="24"/>
  <c r="X8" i="24"/>
  <c r="X7" i="24"/>
  <c r="X6" i="24"/>
  <c r="X5" i="24"/>
  <c r="Y7" i="26" l="1"/>
  <c r="Y5" i="26"/>
  <c r="Z45" i="16" l="1"/>
  <c r="Z46" i="16"/>
  <c r="Z47" i="16"/>
  <c r="Z48" i="16"/>
  <c r="Z49" i="16"/>
  <c r="Z50" i="16"/>
  <c r="N19" i="26" l="1"/>
  <c r="Q28" i="15"/>
  <c r="AE19" i="26" l="1"/>
  <c r="AH19" i="26"/>
  <c r="Q19" i="26"/>
  <c r="X19" i="26"/>
  <c r="Z36" i="16"/>
  <c r="AK140" i="15" l="1"/>
  <c r="AN124" i="15" l="1"/>
  <c r="AN53" i="15"/>
  <c r="AN49" i="15"/>
  <c r="AN50" i="15" s="1"/>
  <c r="AN51" i="15" s="1"/>
  <c r="AN52" i="15" s="1"/>
  <c r="Q26" i="15"/>
  <c r="W18" i="15"/>
  <c r="W41" i="15" s="1"/>
  <c r="AG18" i="26"/>
  <c r="AG19" i="26"/>
  <c r="AG22" i="26"/>
  <c r="AG23" i="26"/>
  <c r="AG24" i="26"/>
  <c r="AG25" i="26"/>
  <c r="AG26" i="26"/>
  <c r="AG27" i="26"/>
  <c r="AG28" i="26"/>
  <c r="AG29" i="26"/>
  <c r="AG30" i="26"/>
  <c r="AG31" i="26"/>
  <c r="AG32" i="26"/>
  <c r="AG33" i="26"/>
  <c r="AG34" i="26"/>
  <c r="AG35" i="26"/>
  <c r="AG36" i="26"/>
  <c r="AG37" i="26"/>
  <c r="AG38" i="26"/>
  <c r="AG39" i="26"/>
  <c r="AG40" i="26"/>
  <c r="AG41" i="26"/>
  <c r="AG42" i="26"/>
  <c r="AG43" i="26"/>
  <c r="AG44" i="26"/>
  <c r="AG45" i="26"/>
  <c r="AG46" i="26"/>
  <c r="AG47" i="26"/>
  <c r="AG48" i="26"/>
  <c r="AG49" i="26"/>
  <c r="AG50" i="26"/>
  <c r="AG51" i="26"/>
  <c r="AG52" i="26"/>
  <c r="AG53" i="26"/>
  <c r="AG54" i="26"/>
  <c r="AG55" i="26"/>
  <c r="AG56" i="26"/>
  <c r="AG57" i="26"/>
  <c r="AG58" i="26"/>
  <c r="AG59" i="26"/>
  <c r="AG60" i="26"/>
  <c r="AG61" i="26"/>
  <c r="AG62" i="26"/>
  <c r="AG63" i="26"/>
  <c r="AG64" i="26"/>
  <c r="AG65" i="26"/>
  <c r="AG66" i="26"/>
  <c r="AG67" i="26"/>
  <c r="AG68" i="26"/>
  <c r="AG69" i="26"/>
  <c r="AG70" i="26"/>
  <c r="AG71" i="26"/>
  <c r="AG72" i="26"/>
  <c r="AG73" i="26"/>
  <c r="AG74" i="26"/>
  <c r="AG75" i="26"/>
  <c r="AG76" i="26"/>
  <c r="AG77" i="26"/>
  <c r="AG78" i="26"/>
  <c r="AG79" i="26"/>
  <c r="AG80" i="26"/>
  <c r="AG81" i="26"/>
  <c r="AG82" i="26"/>
  <c r="AG83" i="26"/>
  <c r="AG84" i="26"/>
  <c r="AG85" i="26"/>
  <c r="AG86" i="26"/>
  <c r="AG87" i="26"/>
  <c r="AG88" i="26"/>
  <c r="AG89" i="26"/>
  <c r="AG90" i="26"/>
  <c r="AG91" i="26"/>
  <c r="AG92" i="26"/>
  <c r="AG93" i="26"/>
  <c r="AG94" i="26"/>
  <c r="AG95" i="26"/>
  <c r="AG96" i="26"/>
  <c r="AG97" i="26"/>
  <c r="AG98" i="26"/>
  <c r="AG99" i="26"/>
  <c r="AG100" i="26"/>
  <c r="AG101" i="26"/>
  <c r="AG102" i="26"/>
  <c r="AG103" i="26"/>
  <c r="AG104" i="26"/>
  <c r="AG105" i="26"/>
  <c r="AG106" i="26"/>
  <c r="AG107" i="26"/>
  <c r="AG108" i="26"/>
  <c r="AG109" i="26"/>
  <c r="AG110" i="26"/>
  <c r="AG111" i="26"/>
  <c r="AG112" i="26"/>
  <c r="AG113" i="26"/>
  <c r="AF19" i="26"/>
  <c r="AF60" i="26"/>
  <c r="AF61" i="26"/>
  <c r="AF62" i="26"/>
  <c r="AF63" i="26"/>
  <c r="AF64" i="26"/>
  <c r="AF65" i="26"/>
  <c r="AF66" i="26"/>
  <c r="AF68" i="26"/>
  <c r="AF69" i="26"/>
  <c r="AF70" i="26"/>
  <c r="AF71" i="26"/>
  <c r="AF72" i="26"/>
  <c r="AF73" i="26"/>
  <c r="AF74" i="26"/>
  <c r="AF75" i="26"/>
  <c r="AF76" i="26"/>
  <c r="AF77" i="26"/>
  <c r="AF78" i="26"/>
  <c r="AF79" i="26"/>
  <c r="AF80" i="26"/>
  <c r="AF81" i="26"/>
  <c r="AF82" i="26"/>
  <c r="AF83" i="26"/>
  <c r="AF84" i="26"/>
  <c r="AF85" i="26"/>
  <c r="AF86" i="26"/>
  <c r="AF87" i="26"/>
  <c r="AF88" i="26"/>
  <c r="AF89" i="26"/>
  <c r="AF90" i="26"/>
  <c r="AF91" i="26"/>
  <c r="AF92" i="26"/>
  <c r="AF93" i="26"/>
  <c r="AF94" i="26"/>
  <c r="AF95" i="26"/>
  <c r="AF96" i="26"/>
  <c r="AF97" i="26"/>
  <c r="AF98" i="26"/>
  <c r="AF99" i="26"/>
  <c r="AF100" i="26"/>
  <c r="AF101" i="26"/>
  <c r="AF102" i="26"/>
  <c r="AF103" i="26"/>
  <c r="AF104" i="26"/>
  <c r="AF105" i="26"/>
  <c r="AF106" i="26"/>
  <c r="AF107" i="26"/>
  <c r="AF108" i="26"/>
  <c r="AF109" i="26"/>
  <c r="AF110" i="26"/>
  <c r="AF111" i="26"/>
  <c r="AF112" i="26"/>
  <c r="AF113" i="26"/>
  <c r="AI104" i="15" l="1"/>
  <c r="Z51" i="16"/>
  <c r="Z52" i="16"/>
  <c r="Z53" i="16"/>
  <c r="Z54" i="16"/>
  <c r="Z55" i="16"/>
  <c r="Z56" i="16"/>
  <c r="Z57" i="16"/>
  <c r="Z58" i="16"/>
  <c r="Z59" i="16"/>
  <c r="Z60" i="16"/>
  <c r="Z61" i="16"/>
  <c r="Z62" i="16"/>
  <c r="Z63" i="16"/>
  <c r="Z64" i="16"/>
  <c r="Z65" i="16"/>
  <c r="Z66" i="16"/>
  <c r="Z67" i="16"/>
  <c r="Z68" i="16"/>
  <c r="Z69" i="16"/>
  <c r="Z70" i="16"/>
  <c r="Z71" i="16"/>
  <c r="Z72" i="16"/>
  <c r="Z73" i="16"/>
  <c r="Z74" i="16"/>
  <c r="Z75" i="16"/>
  <c r="Z76" i="16"/>
  <c r="Z77" i="16"/>
  <c r="Z78" i="16"/>
  <c r="Z79" i="16"/>
  <c r="Z80" i="16"/>
  <c r="Z81" i="16"/>
  <c r="Z82" i="16"/>
  <c r="Z83" i="16"/>
  <c r="Z84" i="16"/>
  <c r="Z85" i="16"/>
  <c r="Z86" i="16"/>
  <c r="Z87" i="16"/>
  <c r="Z88" i="16"/>
  <c r="Z89" i="16"/>
  <c r="Z90" i="16"/>
  <c r="Z91" i="16"/>
  <c r="Z92" i="16"/>
  <c r="Z93" i="16"/>
  <c r="Z94" i="16"/>
  <c r="Z95" i="16"/>
  <c r="Z96" i="16"/>
  <c r="Z97" i="16"/>
  <c r="Z98" i="16"/>
  <c r="Z99" i="16"/>
  <c r="Z100" i="16"/>
  <c r="Z101" i="16"/>
  <c r="Z102" i="16"/>
  <c r="Z103" i="16"/>
  <c r="Z104" i="16"/>
  <c r="Z105" i="16"/>
  <c r="Z106" i="16"/>
  <c r="Z107" i="16"/>
  <c r="Z108" i="16"/>
  <c r="Z109" i="16"/>
  <c r="Z110" i="16"/>
  <c r="Z111" i="16"/>
  <c r="Z112" i="16"/>
  <c r="Z113" i="16"/>
  <c r="Z114" i="16"/>
  <c r="Z115" i="16"/>
  <c r="Z116" i="16"/>
  <c r="Z117" i="16"/>
  <c r="Z118" i="16"/>
  <c r="Z119" i="16"/>
  <c r="Z120" i="16"/>
  <c r="Z121" i="16"/>
  <c r="Z122" i="16"/>
  <c r="Z123" i="16"/>
  <c r="Z124" i="16"/>
  <c r="Z125" i="16"/>
  <c r="Z126" i="16"/>
  <c r="Z127" i="16"/>
  <c r="Z128" i="16"/>
  <c r="Z129" i="16"/>
  <c r="Z130" i="16"/>
  <c r="Z131" i="16"/>
  <c r="Z132" i="16"/>
  <c r="Z133" i="16"/>
  <c r="Z134" i="16"/>
  <c r="Z135" i="16"/>
  <c r="Z136" i="16"/>
  <c r="Z137" i="16"/>
  <c r="Z138" i="16"/>
  <c r="Z139" i="16"/>
  <c r="Z140" i="16"/>
  <c r="Z141" i="16"/>
  <c r="Z142" i="16"/>
  <c r="Z143" i="16"/>
  <c r="Z144" i="16"/>
  <c r="AC46" i="16"/>
  <c r="AC47" i="16"/>
  <c r="AC48" i="16"/>
  <c r="AC49" i="16"/>
  <c r="AC50" i="16"/>
  <c r="AC51" i="16"/>
  <c r="AC52" i="16"/>
  <c r="AC53" i="16"/>
  <c r="AC54" i="16"/>
  <c r="AC55" i="16"/>
  <c r="AC56" i="16"/>
  <c r="AC57" i="16"/>
  <c r="AC58" i="16"/>
  <c r="AC59" i="16"/>
  <c r="AC60" i="16"/>
  <c r="AC61" i="16"/>
  <c r="AC62" i="16"/>
  <c r="AC63" i="16"/>
  <c r="AC64" i="16"/>
  <c r="AC65" i="16"/>
  <c r="AC66" i="16"/>
  <c r="AC67" i="16"/>
  <c r="AC68" i="16"/>
  <c r="AC69" i="16"/>
  <c r="AC70" i="16"/>
  <c r="AC71" i="16"/>
  <c r="AC72" i="16"/>
  <c r="AC73" i="16"/>
  <c r="AC74" i="16"/>
  <c r="AC75" i="16"/>
  <c r="AC76" i="16"/>
  <c r="AC77" i="16"/>
  <c r="AC78" i="16"/>
  <c r="AC79" i="16"/>
  <c r="AC80" i="16"/>
  <c r="AC81" i="16"/>
  <c r="AC82" i="16"/>
  <c r="AC83" i="16"/>
  <c r="AC84" i="16"/>
  <c r="AC85" i="16"/>
  <c r="AC86" i="16"/>
  <c r="AC87" i="16"/>
  <c r="AC88" i="16"/>
  <c r="AC89" i="16"/>
  <c r="AC90" i="16"/>
  <c r="AC91" i="16"/>
  <c r="AC92" i="16"/>
  <c r="AC93" i="16"/>
  <c r="AC94" i="16"/>
  <c r="AC95" i="16"/>
  <c r="AC96" i="16"/>
  <c r="AC97" i="16"/>
  <c r="AC98" i="16"/>
  <c r="AC99" i="16"/>
  <c r="AC100" i="16"/>
  <c r="AC101" i="16"/>
  <c r="AC102" i="16"/>
  <c r="AC103" i="16"/>
  <c r="AC104" i="16"/>
  <c r="AC105" i="16"/>
  <c r="AC106" i="16"/>
  <c r="AC107" i="16"/>
  <c r="AC108" i="16"/>
  <c r="AC109" i="16"/>
  <c r="AC110" i="16"/>
  <c r="AC111" i="16"/>
  <c r="AC112" i="16"/>
  <c r="AC113" i="16"/>
  <c r="AC114" i="16"/>
  <c r="AC115" i="16"/>
  <c r="AC116" i="16"/>
  <c r="AC117" i="16"/>
  <c r="AC118" i="16"/>
  <c r="AC119" i="16"/>
  <c r="AC120" i="16"/>
  <c r="AC121" i="16"/>
  <c r="AC122" i="16"/>
  <c r="AC123" i="16"/>
  <c r="AC124" i="16"/>
  <c r="AC125" i="16"/>
  <c r="AC126" i="16"/>
  <c r="AC127" i="16"/>
  <c r="AC128" i="16"/>
  <c r="AC129" i="16"/>
  <c r="AC130" i="16"/>
  <c r="AC131" i="16"/>
  <c r="AC132" i="16"/>
  <c r="AC133" i="16"/>
  <c r="AC134" i="16"/>
  <c r="AC135" i="16"/>
  <c r="AC136" i="16"/>
  <c r="AC137" i="16"/>
  <c r="AC138" i="16"/>
  <c r="AC139" i="16"/>
  <c r="AC140" i="16"/>
  <c r="AC141" i="16"/>
  <c r="AC142" i="16"/>
  <c r="AC143" i="16"/>
  <c r="AC144" i="16"/>
  <c r="AC45" i="16"/>
  <c r="H40" i="16"/>
  <c r="H39" i="16"/>
  <c r="H38" i="16"/>
  <c r="H41" i="16" l="1"/>
  <c r="Y1" i="26" l="1"/>
  <c r="N16" i="26" l="1"/>
  <c r="N17" i="26"/>
  <c r="N18" i="26"/>
  <c r="N20" i="26"/>
  <c r="N21" i="26"/>
  <c r="N22" i="26"/>
  <c r="N23" i="26"/>
  <c r="N24" i="26"/>
  <c r="N25" i="26"/>
  <c r="N26" i="26"/>
  <c r="N27" i="26"/>
  <c r="N28" i="26"/>
  <c r="N29" i="26"/>
  <c r="N30" i="26"/>
  <c r="N31" i="26"/>
  <c r="N32" i="26"/>
  <c r="N33" i="26"/>
  <c r="N34" i="26"/>
  <c r="N35" i="26"/>
  <c r="N36" i="26"/>
  <c r="N37" i="26"/>
  <c r="N38" i="26"/>
  <c r="N39" i="26"/>
  <c r="N40" i="26"/>
  <c r="N41" i="26"/>
  <c r="N42" i="26"/>
  <c r="N43" i="26"/>
  <c r="N44" i="26"/>
  <c r="N45" i="26"/>
  <c r="N46" i="26"/>
  <c r="N47" i="26"/>
  <c r="N48" i="26"/>
  <c r="N49" i="26"/>
  <c r="N50" i="26"/>
  <c r="N51" i="26"/>
  <c r="N52" i="26"/>
  <c r="N53" i="26"/>
  <c r="N54" i="26"/>
  <c r="N55" i="26"/>
  <c r="N56" i="26"/>
  <c r="N57" i="26"/>
  <c r="N58" i="26"/>
  <c r="N59" i="26"/>
  <c r="N60" i="26"/>
  <c r="N61" i="26"/>
  <c r="N62" i="26"/>
  <c r="N63" i="26"/>
  <c r="N64" i="26"/>
  <c r="N65" i="26"/>
  <c r="N66" i="26"/>
  <c r="N67" i="26"/>
  <c r="N68" i="26"/>
  <c r="N69" i="26"/>
  <c r="N70" i="26"/>
  <c r="N71" i="26"/>
  <c r="N72" i="26"/>
  <c r="N73" i="26"/>
  <c r="N74" i="26"/>
  <c r="N75" i="26"/>
  <c r="N76" i="26"/>
  <c r="N77" i="26"/>
  <c r="N78" i="26"/>
  <c r="N79" i="26"/>
  <c r="N80" i="26"/>
  <c r="N81" i="26"/>
  <c r="N82" i="26"/>
  <c r="N83" i="26"/>
  <c r="N84" i="26"/>
  <c r="N85" i="26"/>
  <c r="N86" i="26"/>
  <c r="N87" i="26"/>
  <c r="N88" i="26"/>
  <c r="N89" i="26"/>
  <c r="N90" i="26"/>
  <c r="N91" i="26"/>
  <c r="N92" i="26"/>
  <c r="N93" i="26"/>
  <c r="N94" i="26"/>
  <c r="N95" i="26"/>
  <c r="N96" i="26"/>
  <c r="N97" i="26"/>
  <c r="N98" i="26"/>
  <c r="N99" i="26"/>
  <c r="N100" i="26"/>
  <c r="N101" i="26"/>
  <c r="N102" i="26"/>
  <c r="N103" i="26"/>
  <c r="N104" i="26"/>
  <c r="N105" i="26"/>
  <c r="N106" i="26"/>
  <c r="N107" i="26"/>
  <c r="N108" i="26"/>
  <c r="N109" i="26"/>
  <c r="N110" i="26"/>
  <c r="N111" i="26"/>
  <c r="N112" i="26"/>
  <c r="N113" i="26"/>
  <c r="N15" i="26"/>
  <c r="AE18" i="26" l="1"/>
  <c r="AH18" i="26"/>
  <c r="AF18" i="26"/>
  <c r="AH17" i="26"/>
  <c r="AE17" i="26"/>
  <c r="AF17" i="26"/>
  <c r="AH16" i="26"/>
  <c r="AE16" i="26"/>
  <c r="AH15" i="26"/>
  <c r="AE15" i="26"/>
  <c r="AE72" i="26"/>
  <c r="AH72" i="26"/>
  <c r="Q72" i="26"/>
  <c r="X72" i="26"/>
  <c r="AH103" i="26"/>
  <c r="AE103" i="26"/>
  <c r="X103" i="26"/>
  <c r="Q103" i="26"/>
  <c r="AH71" i="26"/>
  <c r="AE71" i="26"/>
  <c r="Q71" i="26"/>
  <c r="X71" i="26"/>
  <c r="AH55" i="26"/>
  <c r="AE55" i="26"/>
  <c r="AF55" i="26"/>
  <c r="AE39" i="26"/>
  <c r="AH39" i="26"/>
  <c r="AF39" i="26"/>
  <c r="AE31" i="26"/>
  <c r="AH31" i="26"/>
  <c r="AF31" i="26"/>
  <c r="AH23" i="26"/>
  <c r="AE23" i="26"/>
  <c r="AF23" i="26"/>
  <c r="AE112" i="26"/>
  <c r="AH112" i="26"/>
  <c r="Q112" i="26"/>
  <c r="X112" i="26"/>
  <c r="AE48" i="26"/>
  <c r="AH48" i="26"/>
  <c r="AF48" i="26"/>
  <c r="AH63" i="26"/>
  <c r="AE63" i="26"/>
  <c r="AE110" i="26"/>
  <c r="AH110" i="26"/>
  <c r="Q110" i="26"/>
  <c r="X110" i="26"/>
  <c r="AE102" i="26"/>
  <c r="AH102" i="26"/>
  <c r="Q102" i="26"/>
  <c r="X102" i="26"/>
  <c r="AE94" i="26"/>
  <c r="AH94" i="26"/>
  <c r="Q94" i="26"/>
  <c r="X94" i="26"/>
  <c r="AE86" i="26"/>
  <c r="AH86" i="26"/>
  <c r="Q86" i="26"/>
  <c r="X86" i="26"/>
  <c r="AE78" i="26"/>
  <c r="AH78" i="26"/>
  <c r="Q78" i="26"/>
  <c r="X78" i="26"/>
  <c r="AE70" i="26"/>
  <c r="AH70" i="26"/>
  <c r="Q70" i="26"/>
  <c r="X70" i="26"/>
  <c r="AE62" i="26"/>
  <c r="AH62" i="26"/>
  <c r="AE54" i="26"/>
  <c r="AH54" i="26"/>
  <c r="AF54" i="26"/>
  <c r="AE38" i="26"/>
  <c r="AH38" i="26"/>
  <c r="AF38" i="26"/>
  <c r="AH30" i="26"/>
  <c r="AE30" i="26"/>
  <c r="AF30" i="26"/>
  <c r="AE22" i="26"/>
  <c r="AH22" i="26"/>
  <c r="AF22" i="26"/>
  <c r="AE104" i="26"/>
  <c r="AH104" i="26"/>
  <c r="X104" i="26"/>
  <c r="Q104" i="26"/>
  <c r="AE24" i="26"/>
  <c r="AH24" i="26"/>
  <c r="AF24" i="26"/>
  <c r="AE101" i="26"/>
  <c r="AH101" i="26"/>
  <c r="X101" i="26"/>
  <c r="Q101" i="26"/>
  <c r="AE93" i="26"/>
  <c r="AH93" i="26"/>
  <c r="X93" i="26"/>
  <c r="Q93" i="26"/>
  <c r="AE85" i="26"/>
  <c r="AH85" i="26"/>
  <c r="X85" i="26"/>
  <c r="Q85" i="26"/>
  <c r="AE77" i="26"/>
  <c r="AH77" i="26"/>
  <c r="Q77" i="26"/>
  <c r="X77" i="26"/>
  <c r="AE69" i="26"/>
  <c r="AH69" i="26"/>
  <c r="Q69" i="26"/>
  <c r="X69" i="26"/>
  <c r="AE61" i="26"/>
  <c r="AH61" i="26"/>
  <c r="AE53" i="26"/>
  <c r="AH53" i="26"/>
  <c r="AF53" i="26"/>
  <c r="AE45" i="26"/>
  <c r="AH45" i="26"/>
  <c r="AF45" i="26"/>
  <c r="AE37" i="26"/>
  <c r="AH37" i="26"/>
  <c r="AF37" i="26"/>
  <c r="AE29" i="26"/>
  <c r="AH29" i="26"/>
  <c r="AF29" i="26"/>
  <c r="AE21" i="26"/>
  <c r="AH21" i="26"/>
  <c r="AE88" i="26"/>
  <c r="AH88" i="26"/>
  <c r="Q88" i="26"/>
  <c r="X88" i="26"/>
  <c r="AE64" i="26"/>
  <c r="AH64" i="26"/>
  <c r="AH111" i="26"/>
  <c r="AE111" i="26"/>
  <c r="X111" i="26"/>
  <c r="Q111" i="26"/>
  <c r="AE109" i="26"/>
  <c r="AH109" i="26"/>
  <c r="Q109" i="26"/>
  <c r="X109" i="26"/>
  <c r="AE92" i="26"/>
  <c r="AH92" i="26"/>
  <c r="Q92" i="26"/>
  <c r="X92" i="26"/>
  <c r="AH84" i="26"/>
  <c r="AE84" i="26"/>
  <c r="Q84" i="26"/>
  <c r="X84" i="26"/>
  <c r="AE76" i="26"/>
  <c r="AH76" i="26"/>
  <c r="Q76" i="26"/>
  <c r="X76" i="26"/>
  <c r="AE68" i="26"/>
  <c r="AH68" i="26"/>
  <c r="Q68" i="26"/>
  <c r="X68" i="26"/>
  <c r="AE60" i="26"/>
  <c r="AH60" i="26"/>
  <c r="AE52" i="26"/>
  <c r="AH52" i="26"/>
  <c r="AF52" i="26"/>
  <c r="AH44" i="26"/>
  <c r="AE44" i="26"/>
  <c r="AF44" i="26"/>
  <c r="AH36" i="26"/>
  <c r="AE36" i="26"/>
  <c r="AF36" i="26"/>
  <c r="AH28" i="26"/>
  <c r="AE28" i="26"/>
  <c r="AF28" i="26"/>
  <c r="AH20" i="26"/>
  <c r="AE20" i="26"/>
  <c r="AE96" i="26"/>
  <c r="AH96" i="26"/>
  <c r="Q96" i="26"/>
  <c r="X96" i="26"/>
  <c r="AH56" i="26"/>
  <c r="AE56" i="26"/>
  <c r="AF56" i="26"/>
  <c r="AH87" i="26"/>
  <c r="AE87" i="26"/>
  <c r="X87" i="26"/>
  <c r="Q87" i="26"/>
  <c r="AE107" i="26"/>
  <c r="AH107" i="26"/>
  <c r="Q107" i="26"/>
  <c r="X107" i="26"/>
  <c r="AE91" i="26"/>
  <c r="AH91" i="26"/>
  <c r="Q91" i="26"/>
  <c r="X91" i="26"/>
  <c r="AH75" i="26"/>
  <c r="AE75" i="26"/>
  <c r="Q75" i="26"/>
  <c r="X75" i="26"/>
  <c r="AE67" i="26"/>
  <c r="AH67" i="26"/>
  <c r="AF67" i="26"/>
  <c r="AE59" i="26"/>
  <c r="AH59" i="26"/>
  <c r="AF59" i="26"/>
  <c r="AH51" i="26"/>
  <c r="AE51" i="26"/>
  <c r="AF51" i="26"/>
  <c r="AH43" i="26"/>
  <c r="AE43" i="26"/>
  <c r="AF43" i="26"/>
  <c r="AH35" i="26"/>
  <c r="AE35" i="26"/>
  <c r="AF35" i="26"/>
  <c r="AH27" i="26"/>
  <c r="AE27" i="26"/>
  <c r="AF27" i="26"/>
  <c r="AE80" i="26"/>
  <c r="AH80" i="26"/>
  <c r="X80" i="26"/>
  <c r="Q80" i="26"/>
  <c r="AE32" i="26"/>
  <c r="AH32" i="26"/>
  <c r="AF32" i="26"/>
  <c r="AH79" i="26"/>
  <c r="AE79" i="26"/>
  <c r="X79" i="26"/>
  <c r="Q79" i="26"/>
  <c r="AE108" i="26"/>
  <c r="AH108" i="26"/>
  <c r="Q108" i="26"/>
  <c r="X108" i="26"/>
  <c r="AE99" i="26"/>
  <c r="AH99" i="26"/>
  <c r="Q99" i="26"/>
  <c r="X99" i="26"/>
  <c r="AE83" i="26"/>
  <c r="AH83" i="26"/>
  <c r="Q83" i="26"/>
  <c r="X83" i="26"/>
  <c r="AE106" i="26"/>
  <c r="AH106" i="26"/>
  <c r="X106" i="26"/>
  <c r="Q106" i="26"/>
  <c r="AH98" i="26"/>
  <c r="AE98" i="26"/>
  <c r="X98" i="26"/>
  <c r="Q98" i="26"/>
  <c r="AE90" i="26"/>
  <c r="AH90" i="26"/>
  <c r="X90" i="26"/>
  <c r="Q90" i="26"/>
  <c r="AH82" i="26"/>
  <c r="AE82" i="26"/>
  <c r="X82" i="26"/>
  <c r="Q82" i="26"/>
  <c r="AE74" i="26"/>
  <c r="AH74" i="26"/>
  <c r="X74" i="26"/>
  <c r="Q74" i="26"/>
  <c r="AH66" i="26"/>
  <c r="AE66" i="26"/>
  <c r="AH58" i="26"/>
  <c r="AE58" i="26"/>
  <c r="AF58" i="26"/>
  <c r="AE42" i="26"/>
  <c r="AH42" i="26"/>
  <c r="AF42" i="26"/>
  <c r="AE34" i="26"/>
  <c r="AH34" i="26"/>
  <c r="AF34" i="26"/>
  <c r="AE26" i="26"/>
  <c r="AH26" i="26"/>
  <c r="AF26" i="26"/>
  <c r="AE40" i="26"/>
  <c r="AH40" i="26"/>
  <c r="AF40" i="26"/>
  <c r="AH95" i="26"/>
  <c r="AE95" i="26"/>
  <c r="X95" i="26"/>
  <c r="Q95" i="26"/>
  <c r="AE100" i="26"/>
  <c r="AH100" i="26"/>
  <c r="Q100" i="26"/>
  <c r="X100" i="26"/>
  <c r="AE113" i="26"/>
  <c r="AH113" i="26"/>
  <c r="Q113" i="26"/>
  <c r="X113" i="26"/>
  <c r="AE105" i="26"/>
  <c r="AH105" i="26"/>
  <c r="X105" i="26"/>
  <c r="Q105" i="26"/>
  <c r="AE97" i="26"/>
  <c r="AH97" i="26"/>
  <c r="X97" i="26"/>
  <c r="Q97" i="26"/>
  <c r="AE89" i="26"/>
  <c r="AH89" i="26"/>
  <c r="X89" i="26"/>
  <c r="Q89" i="26"/>
  <c r="AE81" i="26"/>
  <c r="AH81" i="26"/>
  <c r="X81" i="26"/>
  <c r="Q81" i="26"/>
  <c r="AE73" i="26"/>
  <c r="AH73" i="26"/>
  <c r="X73" i="26"/>
  <c r="Q73" i="26"/>
  <c r="AE65" i="26"/>
  <c r="AH65" i="26"/>
  <c r="AE57" i="26"/>
  <c r="AH57" i="26"/>
  <c r="AF57" i="26"/>
  <c r="AH41" i="26"/>
  <c r="AE41" i="26"/>
  <c r="AF41" i="26"/>
  <c r="AE33" i="26"/>
  <c r="AH33" i="26"/>
  <c r="AF33" i="26"/>
  <c r="AE25" i="26"/>
  <c r="AH25" i="26"/>
  <c r="AF25" i="26"/>
  <c r="AH49" i="26"/>
  <c r="AE49" i="26"/>
  <c r="AF49" i="26"/>
  <c r="AE50" i="26"/>
  <c r="AH50" i="26"/>
  <c r="AF50" i="26"/>
  <c r="AH47" i="26"/>
  <c r="AE47" i="26"/>
  <c r="AF47" i="26"/>
  <c r="AH46" i="26"/>
  <c r="AE46" i="26"/>
  <c r="AF46" i="26"/>
  <c r="Q67" i="26"/>
  <c r="X67" i="26"/>
  <c r="X66" i="26"/>
  <c r="Q66" i="26"/>
  <c r="Q65" i="26"/>
  <c r="X65" i="26"/>
  <c r="X64" i="26"/>
  <c r="Q64" i="26"/>
  <c r="X63" i="26"/>
  <c r="Q63" i="26"/>
  <c r="Q62" i="26"/>
  <c r="X62" i="26"/>
  <c r="Q61" i="26"/>
  <c r="X61" i="26"/>
  <c r="Q60" i="26"/>
  <c r="X60" i="26"/>
  <c r="X59" i="26"/>
  <c r="Q59" i="26"/>
  <c r="Q58" i="26"/>
  <c r="X58" i="26"/>
  <c r="X57" i="26"/>
  <c r="Q57" i="26"/>
  <c r="X56" i="26"/>
  <c r="Q56" i="26"/>
  <c r="X55" i="26"/>
  <c r="Q55" i="26"/>
  <c r="Q54" i="26"/>
  <c r="X54" i="26"/>
  <c r="Q53" i="26"/>
  <c r="X53" i="26"/>
  <c r="Q52" i="26"/>
  <c r="X52" i="26"/>
  <c r="Q51" i="26"/>
  <c r="X51" i="26"/>
  <c r="X50" i="26"/>
  <c r="Q50" i="26"/>
  <c r="X49" i="26"/>
  <c r="Q49" i="26"/>
  <c r="Q48" i="26"/>
  <c r="X48" i="26"/>
  <c r="X47" i="26"/>
  <c r="Q47" i="26"/>
  <c r="Q46" i="26"/>
  <c r="X46" i="26"/>
  <c r="Q45" i="26"/>
  <c r="X45" i="26"/>
  <c r="Q44" i="26"/>
  <c r="X44" i="26"/>
  <c r="Q43" i="26"/>
  <c r="X43" i="26"/>
  <c r="X42" i="26"/>
  <c r="Q42" i="26"/>
  <c r="X41" i="26"/>
  <c r="Q41" i="26"/>
  <c r="X40" i="26"/>
  <c r="Q40" i="26"/>
  <c r="X39" i="26"/>
  <c r="Q39" i="26"/>
  <c r="Q38" i="26"/>
  <c r="X38" i="26"/>
  <c r="Q37" i="26"/>
  <c r="X37" i="26"/>
  <c r="Q36" i="26"/>
  <c r="X36" i="26"/>
  <c r="X35" i="26"/>
  <c r="Q35" i="26"/>
  <c r="X34" i="26"/>
  <c r="Q34" i="26"/>
  <c r="X33" i="26"/>
  <c r="Q33" i="26"/>
  <c r="X32" i="26"/>
  <c r="Q32" i="26"/>
  <c r="X31" i="26"/>
  <c r="Q31" i="26"/>
  <c r="X30" i="26"/>
  <c r="Q30" i="26"/>
  <c r="Q29" i="26"/>
  <c r="X29" i="26"/>
  <c r="Q28" i="26"/>
  <c r="X28" i="26"/>
  <c r="X27" i="26"/>
  <c r="Q27" i="26"/>
  <c r="X26" i="26"/>
  <c r="Q26" i="26"/>
  <c r="X25" i="26"/>
  <c r="Q25" i="26"/>
  <c r="X24" i="26"/>
  <c r="Q24" i="26"/>
  <c r="Q23" i="26"/>
  <c r="X23" i="26"/>
  <c r="Q22" i="26"/>
  <c r="X22" i="26"/>
  <c r="Q21" i="26"/>
  <c r="X21" i="26"/>
  <c r="Q20" i="26"/>
  <c r="X20" i="26"/>
  <c r="Q18" i="26"/>
  <c r="X18" i="26"/>
  <c r="Q17" i="26"/>
  <c r="X17" i="26"/>
  <c r="Q16" i="26"/>
  <c r="X16" i="26"/>
  <c r="Q15" i="26"/>
  <c r="X15" i="26"/>
  <c r="AG15" i="26"/>
  <c r="AF15" i="26"/>
  <c r="AG17" i="26"/>
  <c r="AC16" i="26"/>
  <c r="AF16" i="26"/>
  <c r="AG16" i="26"/>
  <c r="AG20" i="26"/>
  <c r="AF20" i="26"/>
  <c r="AG21" i="26"/>
  <c r="AF21" i="26"/>
  <c r="AD15" i="26"/>
  <c r="AB15" i="26"/>
  <c r="AD82" i="26"/>
  <c r="AB82" i="26"/>
  <c r="AD66" i="26"/>
  <c r="AB66" i="26"/>
  <c r="AD50" i="26"/>
  <c r="AB50" i="26"/>
  <c r="AD42" i="26"/>
  <c r="AB42" i="26"/>
  <c r="AD26" i="26"/>
  <c r="AB26" i="26"/>
  <c r="AD113" i="26"/>
  <c r="AB113" i="26"/>
  <c r="AD97" i="26"/>
  <c r="AB97" i="26"/>
  <c r="AD81" i="26"/>
  <c r="AB81" i="26"/>
  <c r="AD73" i="26"/>
  <c r="AB73" i="26"/>
  <c r="AD57" i="26"/>
  <c r="AB57" i="26"/>
  <c r="AD49" i="26"/>
  <c r="AB49" i="26"/>
  <c r="AD41" i="26"/>
  <c r="AB41" i="26"/>
  <c r="AD33" i="26"/>
  <c r="AB33" i="26"/>
  <c r="AD25" i="26"/>
  <c r="AB25" i="26"/>
  <c r="AD17" i="26"/>
  <c r="AB17" i="26"/>
  <c r="AD112" i="26"/>
  <c r="AB112" i="26"/>
  <c r="AD104" i="26"/>
  <c r="AB104" i="26"/>
  <c r="AD88" i="26"/>
  <c r="AB88" i="26"/>
  <c r="AD80" i="26"/>
  <c r="AB80" i="26"/>
  <c r="AD72" i="26"/>
  <c r="AB72" i="26"/>
  <c r="AD64" i="26"/>
  <c r="AB64" i="26"/>
  <c r="AD56" i="26"/>
  <c r="AB56" i="26"/>
  <c r="AD48" i="26"/>
  <c r="AB48" i="26"/>
  <c r="AD40" i="26"/>
  <c r="AB40" i="26"/>
  <c r="AD32" i="26"/>
  <c r="AB32" i="26"/>
  <c r="AD24" i="26"/>
  <c r="AB24" i="26"/>
  <c r="AD16" i="26"/>
  <c r="AB16" i="26"/>
  <c r="AD111" i="26"/>
  <c r="AB111" i="26"/>
  <c r="AD103" i="26"/>
  <c r="AB103" i="26"/>
  <c r="AD95" i="26"/>
  <c r="AB95" i="26"/>
  <c r="AD87" i="26"/>
  <c r="AB87" i="26"/>
  <c r="AD79" i="26"/>
  <c r="AB79" i="26"/>
  <c r="AD71" i="26"/>
  <c r="AB71" i="26"/>
  <c r="AD63" i="26"/>
  <c r="AB63" i="26"/>
  <c r="AD55" i="26"/>
  <c r="AB55" i="26"/>
  <c r="AD47" i="26"/>
  <c r="AB47" i="26"/>
  <c r="AD39" i="26"/>
  <c r="AB39" i="26"/>
  <c r="AD31" i="26"/>
  <c r="AB31" i="26"/>
  <c r="AD23" i="26"/>
  <c r="AB23" i="26"/>
  <c r="AD106" i="26"/>
  <c r="AB106" i="26"/>
  <c r="AD110" i="26"/>
  <c r="AB110" i="26"/>
  <c r="AD94" i="26"/>
  <c r="AB94" i="26"/>
  <c r="AD78" i="26"/>
  <c r="AB78" i="26"/>
  <c r="AD62" i="26"/>
  <c r="AB62" i="26"/>
  <c r="AD30" i="26"/>
  <c r="AB30" i="26"/>
  <c r="AD109" i="26"/>
  <c r="AB109" i="26"/>
  <c r="AD77" i="26"/>
  <c r="AB77" i="26"/>
  <c r="AD108" i="26"/>
  <c r="AB108" i="26"/>
  <c r="AD90" i="26"/>
  <c r="AB90" i="26"/>
  <c r="AD102" i="26"/>
  <c r="AB102" i="26"/>
  <c r="AD86" i="26"/>
  <c r="AB86" i="26"/>
  <c r="AD70" i="26"/>
  <c r="AB70" i="26"/>
  <c r="AD54" i="26"/>
  <c r="AB54" i="26"/>
  <c r="AD46" i="26"/>
  <c r="AB46" i="26"/>
  <c r="AD38" i="26"/>
  <c r="AB38" i="26"/>
  <c r="AD22" i="26"/>
  <c r="AB22" i="26"/>
  <c r="AD101" i="26"/>
  <c r="AB101" i="26"/>
  <c r="AD93" i="26"/>
  <c r="AB93" i="26"/>
  <c r="AD85" i="26"/>
  <c r="AB85" i="26"/>
  <c r="AD69" i="26"/>
  <c r="AB69" i="26"/>
  <c r="AD61" i="26"/>
  <c r="AB61" i="26"/>
  <c r="AD53" i="26"/>
  <c r="AB53" i="26"/>
  <c r="AD45" i="26"/>
  <c r="AB45" i="26"/>
  <c r="AD37" i="26"/>
  <c r="AB37" i="26"/>
  <c r="AD29" i="26"/>
  <c r="AB29" i="26"/>
  <c r="AD21" i="26"/>
  <c r="AB21" i="26"/>
  <c r="AD100" i="26"/>
  <c r="AB100" i="26"/>
  <c r="AD92" i="26"/>
  <c r="AB92" i="26"/>
  <c r="AD84" i="26"/>
  <c r="AB84" i="26"/>
  <c r="AD76" i="26"/>
  <c r="AB76" i="26"/>
  <c r="AD68" i="26"/>
  <c r="AB68" i="26"/>
  <c r="AD60" i="26"/>
  <c r="AB60" i="26"/>
  <c r="AD52" i="26"/>
  <c r="AB52" i="26"/>
  <c r="AD44" i="26"/>
  <c r="AB44" i="26"/>
  <c r="AD36" i="26"/>
  <c r="AB36" i="26"/>
  <c r="AD28" i="26"/>
  <c r="AB28" i="26"/>
  <c r="AD20" i="26"/>
  <c r="AB20" i="26"/>
  <c r="AD107" i="26"/>
  <c r="AB107" i="26"/>
  <c r="AD99" i="26"/>
  <c r="AB99" i="26"/>
  <c r="AD91" i="26"/>
  <c r="AB91" i="26"/>
  <c r="AD83" i="26"/>
  <c r="AB83" i="26"/>
  <c r="AD75" i="26"/>
  <c r="AB75" i="26"/>
  <c r="AD67" i="26"/>
  <c r="AB67" i="26"/>
  <c r="AD59" i="26"/>
  <c r="AB59" i="26"/>
  <c r="AD51" i="26"/>
  <c r="AB51" i="26"/>
  <c r="AD43" i="26"/>
  <c r="AB43" i="26"/>
  <c r="AD35" i="26"/>
  <c r="AB35" i="26"/>
  <c r="AD27" i="26"/>
  <c r="AB27" i="26"/>
  <c r="AD19" i="26"/>
  <c r="AB19" i="26"/>
  <c r="AD98" i="26"/>
  <c r="AB98" i="26"/>
  <c r="AD74" i="26"/>
  <c r="AB74" i="26"/>
  <c r="AD58" i="26"/>
  <c r="AB58" i="26"/>
  <c r="AD34" i="26"/>
  <c r="AB34" i="26"/>
  <c r="AD18" i="26"/>
  <c r="AB18" i="26"/>
  <c r="AD105" i="26"/>
  <c r="AB105" i="26"/>
  <c r="AD89" i="26"/>
  <c r="AB89" i="26"/>
  <c r="AD65" i="26"/>
  <c r="AB65" i="26"/>
  <c r="AD96" i="26"/>
  <c r="AB96" i="26"/>
  <c r="AC63" i="26"/>
  <c r="AC55" i="26"/>
  <c r="AC47" i="26"/>
  <c r="AC39" i="26"/>
  <c r="AC31" i="26"/>
  <c r="AC23" i="26"/>
  <c r="AC110" i="26"/>
  <c r="AC62" i="26"/>
  <c r="AC54" i="26"/>
  <c r="AC46" i="26"/>
  <c r="AC38" i="26"/>
  <c r="AC30" i="26"/>
  <c r="AC22" i="26"/>
  <c r="AC111" i="26"/>
  <c r="AC94" i="26"/>
  <c r="AC93" i="26"/>
  <c r="AC77" i="26"/>
  <c r="AC69" i="26"/>
  <c r="AC61" i="26"/>
  <c r="AC53" i="26"/>
  <c r="AC45" i="26"/>
  <c r="AC37" i="26"/>
  <c r="AC29" i="26"/>
  <c r="AC21" i="26"/>
  <c r="AC71" i="26"/>
  <c r="AC78" i="26"/>
  <c r="AC108" i="26"/>
  <c r="AC100" i="26"/>
  <c r="AC92" i="26"/>
  <c r="AC84" i="26"/>
  <c r="AC76" i="26"/>
  <c r="AC68" i="26"/>
  <c r="AC60" i="26"/>
  <c r="AC52" i="26"/>
  <c r="AC44" i="26"/>
  <c r="AC36" i="26"/>
  <c r="AC28" i="26"/>
  <c r="AC20" i="26"/>
  <c r="AC95" i="26"/>
  <c r="AC109" i="26"/>
  <c r="AC83" i="26"/>
  <c r="AC51" i="26"/>
  <c r="AC27" i="26"/>
  <c r="AC19" i="26"/>
  <c r="AC79" i="26"/>
  <c r="AC70" i="26"/>
  <c r="AC107" i="26"/>
  <c r="AC75" i="26"/>
  <c r="AC15" i="26"/>
  <c r="AC98" i="26"/>
  <c r="AC90" i="26"/>
  <c r="AC82" i="26"/>
  <c r="AC74" i="26"/>
  <c r="AC66" i="26"/>
  <c r="AC58" i="26"/>
  <c r="AC50" i="26"/>
  <c r="AC42" i="26"/>
  <c r="AC34" i="26"/>
  <c r="AC26" i="26"/>
  <c r="AC18" i="26"/>
  <c r="AC103" i="26"/>
  <c r="AC86" i="26"/>
  <c r="AC85" i="26"/>
  <c r="AC91" i="26"/>
  <c r="AC59" i="26"/>
  <c r="AC35" i="26"/>
  <c r="AC113" i="26"/>
  <c r="AC105" i="26"/>
  <c r="AC97" i="26"/>
  <c r="AC89" i="26"/>
  <c r="AC81" i="26"/>
  <c r="AC73" i="26"/>
  <c r="AC65" i="26"/>
  <c r="AC57" i="26"/>
  <c r="AC49" i="26"/>
  <c r="AC41" i="26"/>
  <c r="AC33" i="26"/>
  <c r="AC25" i="26"/>
  <c r="AC17" i="26"/>
  <c r="AC87" i="26"/>
  <c r="AC102" i="26"/>
  <c r="AC101" i="26"/>
  <c r="AC99" i="26"/>
  <c r="AC67" i="26"/>
  <c r="AC43" i="26"/>
  <c r="AC106" i="26"/>
  <c r="AC112" i="26"/>
  <c r="AC104" i="26"/>
  <c r="AC96" i="26"/>
  <c r="AC88" i="26"/>
  <c r="AC80" i="26"/>
  <c r="AC72" i="26"/>
  <c r="AC64" i="26"/>
  <c r="AC56" i="26"/>
  <c r="AC48" i="26"/>
  <c r="AC40" i="26"/>
  <c r="AC32" i="26"/>
  <c r="AC24" i="26"/>
  <c r="AA151" i="15"/>
  <c r="T151" i="15"/>
  <c r="AN108" i="15" l="1"/>
  <c r="AI101" i="15" l="1"/>
  <c r="AQ108" i="15" l="1"/>
  <c r="AQ124" i="15"/>
  <c r="AN133" i="15"/>
  <c r="AN120" i="15"/>
  <c r="AN116" i="15"/>
  <c r="AN112" i="15"/>
  <c r="B21" i="26" l="1"/>
  <c r="J21" i="26"/>
  <c r="K21" i="26"/>
  <c r="L21" i="26"/>
  <c r="M21" i="26"/>
  <c r="B22" i="26"/>
  <c r="J22" i="26"/>
  <c r="K22" i="26"/>
  <c r="L22" i="26"/>
  <c r="M22" i="26"/>
  <c r="B23" i="26"/>
  <c r="J23" i="26"/>
  <c r="K23" i="26"/>
  <c r="L23" i="26"/>
  <c r="M23" i="26"/>
  <c r="B24" i="26"/>
  <c r="J24" i="26"/>
  <c r="K24" i="26"/>
  <c r="L24" i="26"/>
  <c r="M24" i="26"/>
  <c r="B25" i="26"/>
  <c r="J25" i="26"/>
  <c r="K25" i="26"/>
  <c r="L25" i="26"/>
  <c r="M25" i="26"/>
  <c r="B26" i="26"/>
  <c r="J26" i="26"/>
  <c r="K26" i="26"/>
  <c r="L26" i="26"/>
  <c r="M26" i="26"/>
  <c r="B27" i="26"/>
  <c r="J27" i="26"/>
  <c r="K27" i="26"/>
  <c r="L27" i="26"/>
  <c r="M27" i="26"/>
  <c r="B28" i="26"/>
  <c r="J28" i="26"/>
  <c r="K28" i="26"/>
  <c r="L28" i="26"/>
  <c r="M28" i="26"/>
  <c r="B29" i="26"/>
  <c r="J29" i="26"/>
  <c r="K29" i="26"/>
  <c r="L29" i="26"/>
  <c r="M29" i="26"/>
  <c r="B30" i="26"/>
  <c r="J30" i="26"/>
  <c r="K30" i="26"/>
  <c r="L30" i="26"/>
  <c r="M30" i="26"/>
  <c r="B31" i="26"/>
  <c r="J31" i="26"/>
  <c r="K31" i="26"/>
  <c r="L31" i="26"/>
  <c r="M31" i="26"/>
  <c r="B32" i="26"/>
  <c r="J32" i="26"/>
  <c r="K32" i="26"/>
  <c r="L32" i="26"/>
  <c r="M32" i="26"/>
  <c r="B33" i="26"/>
  <c r="J33" i="26"/>
  <c r="K33" i="26"/>
  <c r="L33" i="26"/>
  <c r="M33" i="26"/>
  <c r="B34" i="26"/>
  <c r="J34" i="26"/>
  <c r="K34" i="26"/>
  <c r="L34" i="26"/>
  <c r="M34" i="26"/>
  <c r="B35" i="26"/>
  <c r="J35" i="26"/>
  <c r="K35" i="26"/>
  <c r="L35" i="26"/>
  <c r="M35" i="26"/>
  <c r="B36" i="26"/>
  <c r="J36" i="26"/>
  <c r="K36" i="26"/>
  <c r="L36" i="26"/>
  <c r="M36" i="26"/>
  <c r="B37" i="26"/>
  <c r="J37" i="26"/>
  <c r="K37" i="26"/>
  <c r="L37" i="26"/>
  <c r="M37" i="26"/>
  <c r="B38" i="26"/>
  <c r="J38" i="26"/>
  <c r="K38" i="26"/>
  <c r="L38" i="26"/>
  <c r="M38" i="26"/>
  <c r="B39" i="26"/>
  <c r="J39" i="26"/>
  <c r="K39" i="26"/>
  <c r="L39" i="26"/>
  <c r="M39" i="26"/>
  <c r="B40" i="26"/>
  <c r="J40" i="26"/>
  <c r="K40" i="26"/>
  <c r="L40" i="26"/>
  <c r="M40" i="26"/>
  <c r="B41" i="26"/>
  <c r="J41" i="26"/>
  <c r="K41" i="26"/>
  <c r="L41" i="26"/>
  <c r="M41" i="26"/>
  <c r="B42" i="26"/>
  <c r="J42" i="26"/>
  <c r="K42" i="26"/>
  <c r="L42" i="26"/>
  <c r="M42" i="26"/>
  <c r="B43" i="26"/>
  <c r="J43" i="26"/>
  <c r="K43" i="26"/>
  <c r="L43" i="26"/>
  <c r="M43" i="26"/>
  <c r="B44" i="26"/>
  <c r="J44" i="26"/>
  <c r="K44" i="26"/>
  <c r="L44" i="26"/>
  <c r="M44" i="26"/>
  <c r="B45" i="26"/>
  <c r="J45" i="26"/>
  <c r="K45" i="26"/>
  <c r="L45" i="26"/>
  <c r="M45" i="26"/>
  <c r="B46" i="26"/>
  <c r="J46" i="26"/>
  <c r="K46" i="26"/>
  <c r="L46" i="26"/>
  <c r="M46" i="26"/>
  <c r="B47" i="26"/>
  <c r="J47" i="26"/>
  <c r="K47" i="26"/>
  <c r="L47" i="26"/>
  <c r="M47" i="26"/>
  <c r="B48" i="26"/>
  <c r="J48" i="26"/>
  <c r="K48" i="26"/>
  <c r="L48" i="26"/>
  <c r="M48" i="26"/>
  <c r="B49" i="26"/>
  <c r="J49" i="26"/>
  <c r="K49" i="26"/>
  <c r="L49" i="26"/>
  <c r="M49" i="26"/>
  <c r="B50" i="26"/>
  <c r="J50" i="26"/>
  <c r="K50" i="26"/>
  <c r="L50" i="26"/>
  <c r="M50" i="26"/>
  <c r="B51" i="26"/>
  <c r="J51" i="26"/>
  <c r="K51" i="26"/>
  <c r="L51" i="26"/>
  <c r="M51" i="26"/>
  <c r="B52" i="26"/>
  <c r="J52" i="26"/>
  <c r="K52" i="26"/>
  <c r="L52" i="26"/>
  <c r="M52" i="26"/>
  <c r="B53" i="26"/>
  <c r="J53" i="26"/>
  <c r="K53" i="26"/>
  <c r="L53" i="26"/>
  <c r="M53" i="26"/>
  <c r="B54" i="26"/>
  <c r="J54" i="26"/>
  <c r="K54" i="26"/>
  <c r="L54" i="26"/>
  <c r="M54" i="26"/>
  <c r="B55" i="26"/>
  <c r="J55" i="26"/>
  <c r="K55" i="26"/>
  <c r="L55" i="26"/>
  <c r="M55" i="26"/>
  <c r="B56" i="26"/>
  <c r="J56" i="26"/>
  <c r="K56" i="26"/>
  <c r="L56" i="26"/>
  <c r="M56" i="26"/>
  <c r="B57" i="26"/>
  <c r="J57" i="26"/>
  <c r="K57" i="26"/>
  <c r="L57" i="26"/>
  <c r="M57" i="26"/>
  <c r="B58" i="26"/>
  <c r="J58" i="26"/>
  <c r="K58" i="26"/>
  <c r="L58" i="26"/>
  <c r="M58" i="26"/>
  <c r="B59" i="26"/>
  <c r="J59" i="26"/>
  <c r="K59" i="26"/>
  <c r="L59" i="26"/>
  <c r="M59" i="26"/>
  <c r="B60" i="26"/>
  <c r="J60" i="26"/>
  <c r="K60" i="26"/>
  <c r="L60" i="26"/>
  <c r="M60" i="26"/>
  <c r="B61" i="26"/>
  <c r="J61" i="26"/>
  <c r="K61" i="26"/>
  <c r="L61" i="26"/>
  <c r="M61" i="26"/>
  <c r="B62" i="26"/>
  <c r="J62" i="26"/>
  <c r="K62" i="26"/>
  <c r="L62" i="26"/>
  <c r="M62" i="26"/>
  <c r="B63" i="26"/>
  <c r="J63" i="26"/>
  <c r="K63" i="26"/>
  <c r="L63" i="26"/>
  <c r="M63" i="26"/>
  <c r="B64" i="26"/>
  <c r="J64" i="26"/>
  <c r="K64" i="26"/>
  <c r="L64" i="26"/>
  <c r="M64" i="26"/>
  <c r="B65" i="26"/>
  <c r="J65" i="26"/>
  <c r="K65" i="26"/>
  <c r="L65" i="26"/>
  <c r="M65" i="26"/>
  <c r="B66" i="26"/>
  <c r="J66" i="26"/>
  <c r="K66" i="26"/>
  <c r="L66" i="26"/>
  <c r="M66" i="26"/>
  <c r="B67" i="26"/>
  <c r="J67" i="26"/>
  <c r="K67" i="26"/>
  <c r="L67" i="26"/>
  <c r="M67" i="26"/>
  <c r="B68" i="26"/>
  <c r="J68" i="26"/>
  <c r="K68" i="26"/>
  <c r="L68" i="26"/>
  <c r="M68" i="26"/>
  <c r="B69" i="26"/>
  <c r="J69" i="26"/>
  <c r="K69" i="26"/>
  <c r="L69" i="26"/>
  <c r="M69" i="26"/>
  <c r="B70" i="26"/>
  <c r="J70" i="26"/>
  <c r="K70" i="26"/>
  <c r="L70" i="26"/>
  <c r="M70" i="26"/>
  <c r="B71" i="26"/>
  <c r="J71" i="26"/>
  <c r="K71" i="26"/>
  <c r="L71" i="26"/>
  <c r="M71" i="26"/>
  <c r="B72" i="26"/>
  <c r="J72" i="26"/>
  <c r="K72" i="26"/>
  <c r="L72" i="26"/>
  <c r="M72" i="26"/>
  <c r="B73" i="26"/>
  <c r="J73" i="26"/>
  <c r="K73" i="26"/>
  <c r="L73" i="26"/>
  <c r="M73" i="26"/>
  <c r="B74" i="26"/>
  <c r="J74" i="26"/>
  <c r="K74" i="26"/>
  <c r="L74" i="26"/>
  <c r="M74" i="26"/>
  <c r="B75" i="26"/>
  <c r="J75" i="26"/>
  <c r="K75" i="26"/>
  <c r="L75" i="26"/>
  <c r="M75" i="26"/>
  <c r="B76" i="26"/>
  <c r="J76" i="26"/>
  <c r="K76" i="26"/>
  <c r="L76" i="26"/>
  <c r="M76" i="26"/>
  <c r="B77" i="26"/>
  <c r="J77" i="26"/>
  <c r="K77" i="26"/>
  <c r="L77" i="26"/>
  <c r="M77" i="26"/>
  <c r="B78" i="26"/>
  <c r="J78" i="26"/>
  <c r="K78" i="26"/>
  <c r="L78" i="26"/>
  <c r="M78" i="26"/>
  <c r="B79" i="26"/>
  <c r="J79" i="26"/>
  <c r="K79" i="26"/>
  <c r="L79" i="26"/>
  <c r="M79" i="26"/>
  <c r="B80" i="26"/>
  <c r="J80" i="26"/>
  <c r="K80" i="26"/>
  <c r="L80" i="26"/>
  <c r="M80" i="26"/>
  <c r="B81" i="26"/>
  <c r="J81" i="26"/>
  <c r="K81" i="26"/>
  <c r="L81" i="26"/>
  <c r="M81" i="26"/>
  <c r="B82" i="26"/>
  <c r="J82" i="26"/>
  <c r="K82" i="26"/>
  <c r="L82" i="26"/>
  <c r="M82" i="26"/>
  <c r="B83" i="26"/>
  <c r="J83" i="26"/>
  <c r="K83" i="26"/>
  <c r="L83" i="26"/>
  <c r="M83" i="26"/>
  <c r="B84" i="26"/>
  <c r="J84" i="26"/>
  <c r="K84" i="26"/>
  <c r="L84" i="26"/>
  <c r="M84" i="26"/>
  <c r="B85" i="26"/>
  <c r="J85" i="26"/>
  <c r="K85" i="26"/>
  <c r="L85" i="26"/>
  <c r="M85" i="26"/>
  <c r="B86" i="26"/>
  <c r="J86" i="26"/>
  <c r="K86" i="26"/>
  <c r="L86" i="26"/>
  <c r="M86" i="26"/>
  <c r="B87" i="26"/>
  <c r="J87" i="26"/>
  <c r="K87" i="26"/>
  <c r="L87" i="26"/>
  <c r="M87" i="26"/>
  <c r="B88" i="26"/>
  <c r="J88" i="26"/>
  <c r="K88" i="26"/>
  <c r="L88" i="26"/>
  <c r="M88" i="26"/>
  <c r="B89" i="26"/>
  <c r="J89" i="26"/>
  <c r="K89" i="26"/>
  <c r="L89" i="26"/>
  <c r="M89" i="26"/>
  <c r="B90" i="26"/>
  <c r="J90" i="26"/>
  <c r="K90" i="26"/>
  <c r="L90" i="26"/>
  <c r="M90" i="26"/>
  <c r="B91" i="26"/>
  <c r="J91" i="26"/>
  <c r="K91" i="26"/>
  <c r="L91" i="26"/>
  <c r="M91" i="26"/>
  <c r="B92" i="26"/>
  <c r="J92" i="26"/>
  <c r="K92" i="26"/>
  <c r="L92" i="26"/>
  <c r="M92" i="26"/>
  <c r="B93" i="26"/>
  <c r="J93" i="26"/>
  <c r="K93" i="26"/>
  <c r="L93" i="26"/>
  <c r="M93" i="26"/>
  <c r="B94" i="26"/>
  <c r="J94" i="26"/>
  <c r="K94" i="26"/>
  <c r="L94" i="26"/>
  <c r="M94" i="26"/>
  <c r="B95" i="26"/>
  <c r="J95" i="26"/>
  <c r="K95" i="26"/>
  <c r="L95" i="26"/>
  <c r="M95" i="26"/>
  <c r="B96" i="26"/>
  <c r="J96" i="26"/>
  <c r="K96" i="26"/>
  <c r="L96" i="26"/>
  <c r="M96" i="26"/>
  <c r="B97" i="26"/>
  <c r="J97" i="26"/>
  <c r="K97" i="26"/>
  <c r="L97" i="26"/>
  <c r="M97" i="26"/>
  <c r="B98" i="26"/>
  <c r="J98" i="26"/>
  <c r="K98" i="26"/>
  <c r="L98" i="26"/>
  <c r="M98" i="26"/>
  <c r="B99" i="26"/>
  <c r="J99" i="26"/>
  <c r="K99" i="26"/>
  <c r="L99" i="26"/>
  <c r="M99" i="26"/>
  <c r="B100" i="26"/>
  <c r="J100" i="26"/>
  <c r="K100" i="26"/>
  <c r="L100" i="26"/>
  <c r="M100" i="26"/>
  <c r="B101" i="26"/>
  <c r="J101" i="26"/>
  <c r="K101" i="26"/>
  <c r="L101" i="26"/>
  <c r="M101" i="26"/>
  <c r="B102" i="26"/>
  <c r="J102" i="26"/>
  <c r="K102" i="26"/>
  <c r="L102" i="26"/>
  <c r="M102" i="26"/>
  <c r="B103" i="26"/>
  <c r="J103" i="26"/>
  <c r="K103" i="26"/>
  <c r="L103" i="26"/>
  <c r="M103" i="26"/>
  <c r="B104" i="26"/>
  <c r="J104" i="26"/>
  <c r="K104" i="26"/>
  <c r="L104" i="26"/>
  <c r="M104" i="26"/>
  <c r="B105" i="26"/>
  <c r="J105" i="26"/>
  <c r="K105" i="26"/>
  <c r="L105" i="26"/>
  <c r="M105" i="26"/>
  <c r="B106" i="26"/>
  <c r="J106" i="26"/>
  <c r="K106" i="26"/>
  <c r="L106" i="26"/>
  <c r="M106" i="26"/>
  <c r="B107" i="26"/>
  <c r="J107" i="26"/>
  <c r="K107" i="26"/>
  <c r="L107" i="26"/>
  <c r="M107" i="26"/>
  <c r="B108" i="26"/>
  <c r="J108" i="26"/>
  <c r="K108" i="26"/>
  <c r="L108" i="26"/>
  <c r="M108" i="26"/>
  <c r="B109" i="26"/>
  <c r="J109" i="26"/>
  <c r="K109" i="26"/>
  <c r="L109" i="26"/>
  <c r="M109" i="26"/>
  <c r="B110" i="26"/>
  <c r="J110" i="26"/>
  <c r="K110" i="26"/>
  <c r="L110" i="26"/>
  <c r="M110" i="26"/>
  <c r="B111" i="26"/>
  <c r="J111" i="26"/>
  <c r="K111" i="26"/>
  <c r="L111" i="26"/>
  <c r="M111" i="26"/>
  <c r="B112" i="26"/>
  <c r="J112" i="26"/>
  <c r="K112" i="26"/>
  <c r="L112" i="26"/>
  <c r="M112" i="26"/>
  <c r="B113" i="26"/>
  <c r="J113" i="26"/>
  <c r="K113" i="26"/>
  <c r="L113" i="26"/>
  <c r="M113" i="26"/>
  <c r="M20" i="26" l="1"/>
  <c r="L20" i="26"/>
  <c r="K20" i="26"/>
  <c r="J20" i="26"/>
  <c r="B20" i="26"/>
  <c r="M19" i="26"/>
  <c r="L19" i="26"/>
  <c r="K19" i="26"/>
  <c r="J19" i="26"/>
  <c r="B19" i="26"/>
  <c r="M18" i="26"/>
  <c r="L18" i="26"/>
  <c r="K18" i="26"/>
  <c r="J18" i="26"/>
  <c r="B18" i="26"/>
  <c r="M17" i="26"/>
  <c r="L17" i="26"/>
  <c r="K17" i="26"/>
  <c r="J17" i="26"/>
  <c r="B17" i="26"/>
  <c r="M16" i="26"/>
  <c r="L16" i="26"/>
  <c r="K16" i="26"/>
  <c r="J16" i="26"/>
  <c r="B16" i="26"/>
  <c r="M15" i="26"/>
  <c r="L15" i="26"/>
  <c r="K15" i="26"/>
  <c r="J15" i="26"/>
  <c r="B15" i="26"/>
  <c r="N14" i="26"/>
  <c r="M14" i="26"/>
  <c r="L14" i="26"/>
  <c r="K14" i="26"/>
  <c r="J14" i="26"/>
  <c r="B14" i="26"/>
  <c r="F3" i="26"/>
  <c r="AD1" i="15"/>
  <c r="AH14" i="26" l="1"/>
  <c r="AE14" i="26"/>
  <c r="Q14" i="26"/>
  <c r="N6" i="26" s="1"/>
  <c r="AB14" i="26"/>
  <c r="X14" i="26"/>
  <c r="AC14" i="26"/>
  <c r="AD14" i="26"/>
  <c r="AG14" i="26"/>
  <c r="Y8" i="26" s="1"/>
  <c r="AF14" i="26"/>
  <c r="Y6" i="26" s="1"/>
  <c r="Z5" i="26" l="1"/>
  <c r="S87" i="15" s="1"/>
  <c r="T51" i="15" l="1"/>
  <c r="AQ133" i="15"/>
  <c r="AQ120" i="15"/>
  <c r="AQ116" i="15"/>
  <c r="AQ125" i="15"/>
  <c r="AQ112" i="15"/>
  <c r="Q24" i="15" l="1"/>
  <c r="B46" i="16" l="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B140" i="16" s="1"/>
  <c r="B141" i="16" s="1"/>
  <c r="B142" i="16" s="1"/>
  <c r="B143" i="16" s="1"/>
  <c r="B144" i="16" s="1"/>
  <c r="Z13" i="15" l="1"/>
  <c r="L13" i="15"/>
  <c r="H12" i="15"/>
  <c r="H11" i="15"/>
  <c r="H9" i="15"/>
  <c r="H10" i="15"/>
  <c r="H6" i="15"/>
  <c r="H7" i="15"/>
  <c r="AK146" i="15" s="1"/>
  <c r="AC24" i="16"/>
  <c r="I8" i="15" s="1"/>
  <c r="AE41" i="15" l="1"/>
  <c r="AK161" i="15" s="1"/>
  <c r="AK169" i="15"/>
  <c r="AK99" i="15"/>
  <c r="AK168" i="15" s="1"/>
  <c r="AK50" i="15"/>
  <c r="AE18" i="15"/>
  <c r="AK159" i="15" s="1"/>
  <c r="T60" i="15"/>
  <c r="T66" i="15"/>
  <c r="S78" i="15"/>
  <c r="AK166" i="15" s="1"/>
  <c r="AA52" i="15"/>
  <c r="R150" i="15"/>
  <c r="Y24" i="15"/>
  <c r="AK160" i="15" s="1"/>
  <c r="AK165" i="15" l="1"/>
  <c r="Z7" i="26"/>
  <c r="S88" i="15" s="1"/>
  <c r="AK90" i="15" l="1"/>
  <c r="AK167" i="15" s="1"/>
  <c r="AM90" i="15"/>
  <c r="AK164" i="15"/>
  <c r="AM87"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作成者</author>
  </authors>
  <commentList>
    <comment ref="G18" authorId="0" shapeId="0" xr:uid="{D95BC6F9-C1BD-4BFF-8333-3B93677D5A8E}">
      <text>
        <r>
          <rPr>
            <sz val="9"/>
            <color rgb="FF000000"/>
            <rFont val="MS P ゴシック"/>
            <charset val="128"/>
          </rPr>
          <t>提出先ごとに「提出先の指定権者名」の欄を変えて提出してください。
この箇所以外では、原則として、提出先ごとに記載内容を変える必要はありません。</t>
        </r>
      </text>
    </comment>
    <comment ref="M30" authorId="0" shapeId="0" xr:uid="{95914AFB-2FC0-4A4F-908C-15000F31266E}">
      <text>
        <r>
          <rPr>
            <sz val="9"/>
            <color rgb="FF000000"/>
            <rFont val="MS P ゴシック"/>
            <charset val="128"/>
          </rPr>
          <t>社会保険労務士事務所等の担当者の</t>
        </r>
        <r>
          <rPr>
            <sz val="9"/>
            <color rgb="FF000000"/>
            <rFont val="MS P ゴシック"/>
            <charset val="128"/>
          </rPr>
          <t xml:space="preserve">
</t>
        </r>
        <r>
          <rPr>
            <sz val="9"/>
            <color rgb="FF000000"/>
            <rFont val="MS P ゴシック"/>
            <charset val="128"/>
          </rPr>
          <t>氏名・連絡先を記入しても構いません。</t>
        </r>
      </text>
    </comment>
    <comment ref="A39" authorId="1" shapeId="0" xr:uid="{421694F7-23ED-4C0F-ACA7-82552B56997B}">
      <text>
        <r>
          <rPr>
            <sz val="9"/>
            <color indexed="81"/>
            <rFont val="MS P ゴシック"/>
            <family val="3"/>
            <charset val="128"/>
          </rPr>
          <t xml:space="preserve">集計の都合上、介護予防サービスであり、短期利用型サービスである事業所については、双方の欄に１と計上されますのでご注意ください。
</t>
        </r>
      </text>
    </comment>
    <comment ref="M43" authorId="0" shapeId="0" xr:uid="{DEB4840F-4FEA-4D39-8258-869D7578B696}">
      <text>
        <r>
          <rPr>
            <sz val="9"/>
            <color rgb="FF000000"/>
            <rFont val="MS P ゴシック"/>
            <charset val="128"/>
          </rPr>
          <t>地域密着型サービスや総合事業については、</t>
        </r>
        <r>
          <rPr>
            <sz val="9"/>
            <color rgb="FF000000"/>
            <rFont val="MS P ゴシック"/>
            <charset val="128"/>
          </rPr>
          <t xml:space="preserve">
</t>
        </r>
        <r>
          <rPr>
            <sz val="9"/>
            <color rgb="FF000000"/>
            <rFont val="MS P ゴシック"/>
            <charset val="128"/>
          </rPr>
          <t>指定元の市町村を全て記載してください。</t>
        </r>
        <r>
          <rPr>
            <sz val="9"/>
            <color rgb="FF000000"/>
            <rFont val="MS P ゴシック"/>
            <charset val="128"/>
          </rPr>
          <t xml:space="preserve">
</t>
        </r>
        <r>
          <rPr>
            <sz val="9"/>
            <color rgb="FF000000"/>
            <rFont val="MS P ゴシック"/>
            <charset val="128"/>
          </rPr>
          <t>その際、指定権者ごとに行を分ける必要はありません。</t>
        </r>
      </text>
    </comment>
    <comment ref="Y43" authorId="1" shapeId="0" xr:uid="{EAD7CCC6-D91E-4D9B-A1C1-68CA514668A9}">
      <text>
        <r>
          <rPr>
            <sz val="9"/>
            <color rgb="FF000000"/>
            <rFont val="MS P ゴシック"/>
            <charset val="128"/>
          </rPr>
          <t>必ずプルダウンで選択してください。
介護予防、短期利用型、短期入所・総合事業については、行を分けてください。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塚原 遊尋(tsukahara-yuujin.xt6)</author>
    <author>澤 春香(sawa-haruka.dr4)</author>
  </authors>
  <commentList>
    <comment ref="W19" authorId="0" shapeId="0" xr:uid="{EFA683F4-3081-4BB8-B092-9CDD06148AF8}">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t>
        </r>
      </text>
    </comment>
    <comment ref="D56" authorId="1" shapeId="0" xr:uid="{F9B74DFF-1069-422B-B177-2CC998CAD99F}">
      <text>
        <r>
          <rPr>
            <sz val="9"/>
            <color rgb="FF000000"/>
            <rFont val="MS P ゴシック"/>
            <family val="3"/>
            <charset val="128"/>
          </rPr>
          <t>計画書でキャリアパス要件Ⅰ・Ⅱを満たすとしていた事業所は、この欄にチェック（✓）し、以下は記載不要です。
計画書の時点で令和８年度中の対応を誓約していた事業所は、以下に具体的な取組内容の記載が必要です</t>
        </r>
      </text>
    </comment>
    <comment ref="C76" authorId="1" shapeId="0" xr:uid="{0F6625B6-F862-4A46-9DDD-11DDC6698930}">
      <text>
        <r>
          <rPr>
            <sz val="9"/>
            <color rgb="FF000000"/>
            <rFont val="MS P ゴシック"/>
            <family val="3"/>
            <charset val="128"/>
          </rPr>
          <t>計画書でキャリアパス要件Ⅲを満たすとしていた事業所は、この欄にチェック（✓）し、以下は記載不要です。
計画書の時点で令和８年度中の対応を誓約していた事業所は、以下に具体的な取組内容の記載が必要です。</t>
        </r>
      </text>
    </comment>
    <comment ref="C98" authorId="1" shapeId="0" xr:uid="{602A8664-9AE1-42BC-9B57-41E269D5925C}">
      <text>
        <r>
          <rPr>
            <sz val="9"/>
            <color rgb="FF000000"/>
            <rFont val="MS P ゴシック"/>
            <family val="3"/>
            <charset val="128"/>
          </rPr>
          <t>計画書で職場環境等要件を満たすとしていた事業所は、この欄にチェック（✓）し、以下は記載不要です。
計画書の時点で令和８年度中の対応を誓約していた事業所は、以下に具体的な取組内容の記載が必要です。</t>
        </r>
      </text>
    </comment>
    <comment ref="B143" authorId="2" shapeId="0" xr:uid="{1176B6C7-16E8-4ED7-A36F-00B664692CA6}">
      <text>
        <r>
          <rPr>
            <sz val="9"/>
            <color indexed="81"/>
            <rFont val="MS P ゴシック"/>
            <family val="3"/>
            <charset val="128"/>
          </rPr>
          <t xml:space="preserve">○地域包括支援センター（指定介護予防支援）については、委託先の指定居宅介護支援事業所における賃金改善額又は支払った加算額について、委託先の事業者毎に介護保険事業所番号とあわせて記載してください。
（記入例）
・Ａ事業所（1111111111） ○○円
・Ｂ事業所（2222222222） △△円　・・・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s>
  <commentList>
    <comment ref="S12" authorId="0" shapeId="0" xr:uid="{CE96042D-E4AB-4AA7-AE60-ED5890AE17EB}">
      <text>
        <r>
          <rPr>
            <sz val="9"/>
            <color rgb="FF000000"/>
            <rFont val="MS P ゴシック"/>
            <family val="3"/>
            <charset val="128"/>
          </rPr>
          <t>・当該事業所に従事する経験・技能のある介護職員のうち改善後の賃金が年額440万円以上となった者の実人数を記載してください。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t>
        </r>
        <r>
          <rPr>
            <b/>
            <u/>
            <sz val="9"/>
            <color rgb="FF000000"/>
            <rFont val="MS P ゴシック"/>
            <family val="3"/>
            <charset val="128"/>
          </rPr>
          <t>単独型の短期入所生活介護事業所</t>
        </r>
        <r>
          <rPr>
            <sz val="9"/>
            <color rgb="FF000000"/>
            <rFont val="MS P ゴシック"/>
            <family val="3"/>
            <charset val="128"/>
          </rPr>
          <t>や、</t>
        </r>
        <r>
          <rPr>
            <b/>
            <u/>
            <sz val="9"/>
            <color rgb="FF000000"/>
            <rFont val="MS P ゴシック"/>
            <family val="3"/>
            <charset val="128"/>
          </rPr>
          <t>単独で運営している総合事業の事業所</t>
        </r>
        <r>
          <rPr>
            <sz val="9"/>
            <color rgb="FF000000"/>
            <rFont val="MS P ゴシック"/>
            <family val="3"/>
            <charset val="128"/>
          </rPr>
          <t>など、上記のサービス類型のうち一体的に運営されている本体サービスがない場合には、
　当該事業所でキャリアパス要件Ⅳを満たす職員数について、</t>
        </r>
        <r>
          <rPr>
            <b/>
            <u/>
            <sz val="9"/>
            <color rgb="FF000000"/>
            <rFont val="MS P ゴシック"/>
            <family val="3"/>
            <charset val="128"/>
          </rPr>
          <t>当該事業所の行に直接記入するようにしてください。</t>
        </r>
      </text>
    </comment>
  </commentList>
</comments>
</file>

<file path=xl/sharedStrings.xml><?xml version="1.0" encoding="utf-8"?>
<sst xmlns="http://schemas.openxmlformats.org/spreadsheetml/2006/main" count="4696" uniqueCount="2231">
  <si>
    <t>実績報告書（処遇改善加算）作成用　基本情報入力シート</t>
    <rPh sb="0" eb="2">
      <t>ジッセキ</t>
    </rPh>
    <rPh sb="2" eb="5">
      <t>ホウコクショ</t>
    </rPh>
    <rPh sb="6" eb="8">
      <t>ショグウ</t>
    </rPh>
    <rPh sb="13" eb="16">
      <t>サクセイヨウ</t>
    </rPh>
    <rPh sb="17" eb="19">
      <t>キホン</t>
    </rPh>
    <rPh sb="19" eb="21">
      <t>ジョウホウ</t>
    </rPh>
    <rPh sb="21" eb="23">
      <t>ニュウリョク</t>
    </rPh>
    <phoneticPr fontId="6"/>
  </si>
  <si>
    <t>↓隠し列</t>
    <rPh sb="1" eb="2">
      <t>カク</t>
    </rPh>
    <rPh sb="3" eb="4">
      <t>レツ</t>
    </rPh>
    <phoneticPr fontId="6"/>
  </si>
  <si>
    <t>●はじめに本シート（基本情報入力シート）の黄色セルに入力することで、介護職員等処遇改善加算（以下、処遇改善加算）の対象事業所等に関する
　基本的な情報が、各様式に自動的に転記されます。</t>
    <rPh sb="5" eb="6">
      <t>ホン</t>
    </rPh>
    <rPh sb="10" eb="12">
      <t>キホン</t>
    </rPh>
    <rPh sb="12" eb="14">
      <t>ジョウホウ</t>
    </rPh>
    <rPh sb="14" eb="16">
      <t>ニュウリョク</t>
    </rPh>
    <rPh sb="21" eb="23">
      <t>キイロ</t>
    </rPh>
    <rPh sb="26" eb="28">
      <t>ニュウリョク</t>
    </rPh>
    <rPh sb="49" eb="51">
      <t>ショグウ</t>
    </rPh>
    <rPh sb="57" eb="59">
      <t>タイショウ</t>
    </rPh>
    <rPh sb="59" eb="62">
      <t>ジギョウショ</t>
    </rPh>
    <rPh sb="62" eb="63">
      <t>トウ</t>
    </rPh>
    <rPh sb="64" eb="65">
      <t>カン</t>
    </rPh>
    <rPh sb="69" eb="72">
      <t>キホンテキ</t>
    </rPh>
    <rPh sb="73" eb="75">
      <t>ジョウホウ</t>
    </rPh>
    <rPh sb="77" eb="80">
      <t>カクヨウシキ</t>
    </rPh>
    <rPh sb="81" eb="84">
      <t>ジドウテキ</t>
    </rPh>
    <rPh sb="85" eb="87">
      <t>テンキ</t>
    </rPh>
    <phoneticPr fontId="6"/>
  </si>
  <si>
    <t>【注意】本シートは様式作成用のため、本実績報告書の提出を紙で行う場合、本シートの提出は不要です。ただし、自治体に電子媒体で提出する場合は、
　　　　 本シートを削除せずそのまま提出してください。</t>
    <rPh sb="18" eb="19">
      <t>ホン</t>
    </rPh>
    <rPh sb="19" eb="21">
      <t>ジッセキ</t>
    </rPh>
    <rPh sb="21" eb="24">
      <t>ホウコクショ</t>
    </rPh>
    <rPh sb="25" eb="27">
      <t>テイシュツ</t>
    </rPh>
    <rPh sb="30" eb="31">
      <t>オコナ</t>
    </rPh>
    <phoneticPr fontId="4"/>
  </si>
  <si>
    <t>●「別紙様式3-1」を完成させるには、「基本情報入力シート」「別紙様式3-2」から転記される情報が必要です。まずはこれらのシートを完成させてください。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1" eb="43">
      <t>テンキ</t>
    </rPh>
    <rPh sb="46" eb="48">
      <t>ジョウホウ</t>
    </rPh>
    <rPh sb="49" eb="51">
      <t>ヒツヨウ</t>
    </rPh>
    <rPh sb="65" eb="67">
      <t>カンセイ</t>
    </rPh>
    <phoneticPr fontId="6"/>
  </si>
  <si>
    <t>●「別紙様式3－1」に記載する処遇改善加算による賃金改善の所要額について、具体的な算出方法は問いませんが、各職員に対し、処遇改善加算を原資として行った
　賃金改善額を積み上げる（足し上げる）などの適切な方法により算出してください。
　また、「賃金額」を記入する欄には、基本給、手当、賞与等（退職手当を除く。）を含む金額を記入してください。</t>
    <rPh sb="2" eb="4">
      <t>ベッシ</t>
    </rPh>
    <rPh sb="4" eb="6">
      <t>ヨウシキ</t>
    </rPh>
    <rPh sb="29" eb="31">
      <t>ショヨウ</t>
    </rPh>
    <rPh sb="89" eb="90">
      <t>タ</t>
    </rPh>
    <rPh sb="91" eb="92">
      <t>ア</t>
    </rPh>
    <rPh sb="106" eb="108">
      <t>サンシュツ</t>
    </rPh>
    <phoneticPr fontId="6"/>
  </si>
  <si>
    <t>１　提出先に関する情報</t>
    <rPh sb="2" eb="4">
      <t>テイシュツ</t>
    </rPh>
    <rPh sb="4" eb="5">
      <t>サキ</t>
    </rPh>
    <rPh sb="6" eb="7">
      <t>カン</t>
    </rPh>
    <rPh sb="9" eb="11">
      <t>ジョウホウ</t>
    </rPh>
    <phoneticPr fontId="6"/>
  </si>
  <si>
    <t>処遇改善加算の届出に係る提出先（指定権者）の名称を入力してください。</t>
    <rPh sb="7" eb="9">
      <t>トドケデ</t>
    </rPh>
    <rPh sb="10" eb="11">
      <t>カカ</t>
    </rPh>
    <rPh sb="12" eb="14">
      <t>テイシュツ</t>
    </rPh>
    <rPh sb="14" eb="15">
      <t>サキ</t>
    </rPh>
    <rPh sb="16" eb="18">
      <t>シテイ</t>
    </rPh>
    <rPh sb="18" eb="19">
      <t>ケン</t>
    </rPh>
    <rPh sb="19" eb="20">
      <t>ジャ</t>
    </rPh>
    <rPh sb="22" eb="24">
      <t>メイショウ</t>
    </rPh>
    <rPh sb="25" eb="27">
      <t>ニュウリョク</t>
    </rPh>
    <phoneticPr fontId="6"/>
  </si>
  <si>
    <t>提出先の指定権者名</t>
    <rPh sb="0" eb="2">
      <t>テイシュツ</t>
    </rPh>
    <rPh sb="2" eb="3">
      <t>サキ</t>
    </rPh>
    <rPh sb="4" eb="8">
      <t>シテイケンジャ</t>
    </rPh>
    <rPh sb="8" eb="9">
      <t>メイ</t>
    </rPh>
    <phoneticPr fontId="6"/>
  </si>
  <si>
    <t>２　基本情報</t>
    <rPh sb="2" eb="4">
      <t>キホン</t>
    </rPh>
    <rPh sb="4" eb="6">
      <t>ジョウホウ</t>
    </rPh>
    <phoneticPr fontId="6"/>
  </si>
  <si>
    <t>下表に必要事項を入力してください。記入内容が別紙様式3-1及び3-2に反映されます。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5" eb="37">
      <t>ハンエイ</t>
    </rPh>
    <phoneticPr fontId="6"/>
  </si>
  <si>
    <t>法人名</t>
    <rPh sb="0" eb="2">
      <t>ホウジン</t>
    </rPh>
    <rPh sb="2" eb="3">
      <t>メイ</t>
    </rPh>
    <phoneticPr fontId="6"/>
  </si>
  <si>
    <t>フリガナ</t>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</si>
  <si>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</si>
  <si>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</si>
  <si>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</si>
  <si>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</si>
  <si>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t>
  </si>
  <si>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</si>
  <si>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</si>
  <si>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</si>
  <si>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</si>
  <si>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</si>
  <si>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</si>
  <si>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連絡先</t>
    <rPh sb="0" eb="3">
      <t>レンラクサキ</t>
    </rPh>
    <phoneticPr fontId="6"/>
  </si>
  <si>
    <t>電話番号</t>
    <rPh sb="0" eb="2">
      <t>デンワ</t>
    </rPh>
    <rPh sb="2" eb="4">
      <t>バンゴウ</t>
    </rPh>
    <phoneticPr fontId="6"/>
  </si>
  <si>
    <t>E-mail</t>
    <phoneticPr fontId="6"/>
  </si>
  <si>
    <t>３　処遇改善加算対象事業所に関する情報</t>
    <rPh sb="8" eb="10">
      <t>タイショウ</t>
    </rPh>
    <rPh sb="10" eb="12">
      <t>ジギョウ</t>
    </rPh>
    <rPh sb="12" eb="13">
      <t>ショ</t>
    </rPh>
    <rPh sb="14" eb="15">
      <t>カン</t>
    </rPh>
    <rPh sb="17" eb="19">
      <t>ジョウホウ</t>
    </rPh>
    <phoneticPr fontId="6"/>
  </si>
  <si>
    <t>下表に必要事項を入力してください。記入内容が別紙様式3-2に反映されます。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30" eb="32">
      <t>ハンエイ</t>
    </rPh>
    <phoneticPr fontId="6"/>
  </si>
  <si>
    <t>介護予防や短期利用型サービス含め、記入漏れがないことを確認しました。</t>
    <rPh sb="0" eb="2">
      <t>カイゴ</t>
    </rPh>
    <rPh sb="2" eb="4">
      <t>ヨボウ</t>
    </rPh>
    <rPh sb="5" eb="7">
      <t>タンキ</t>
    </rPh>
    <rPh sb="7" eb="10">
      <t>リヨウガタ</t>
    </rPh>
    <rPh sb="14" eb="15">
      <t>フク</t>
    </rPh>
    <rPh sb="17" eb="19">
      <t>キニュウ</t>
    </rPh>
    <rPh sb="19" eb="20">
      <t>モ</t>
    </rPh>
    <rPh sb="27" eb="29">
      <t>カクニン</t>
    </rPh>
    <phoneticPr fontId="6"/>
  </si>
  <si>
    <t>（記入済みのサービスの事業所数）</t>
    <rPh sb="1" eb="3">
      <t>キニュウ</t>
    </rPh>
    <rPh sb="3" eb="4">
      <t>ス</t>
    </rPh>
    <rPh sb="11" eb="14">
      <t>ジギョウショ</t>
    </rPh>
    <rPh sb="14" eb="15">
      <t>スウ</t>
    </rPh>
    <phoneticPr fontId="6"/>
  </si>
  <si>
    <t>介護予防サービスの事業所数</t>
    <rPh sb="0" eb="2">
      <t>カイゴ</t>
    </rPh>
    <rPh sb="2" eb="4">
      <t>ヨボウ</t>
    </rPh>
    <rPh sb="9" eb="12">
      <t>ジギョウショ</t>
    </rPh>
    <rPh sb="12" eb="13">
      <t>スウ</t>
    </rPh>
    <phoneticPr fontId="6"/>
  </si>
  <si>
    <t>件</t>
    <rPh sb="0" eb="1">
      <t>ケン</t>
    </rPh>
    <phoneticPr fontId="6"/>
  </si>
  <si>
    <t>短期利用型サービスの事業所数</t>
    <rPh sb="0" eb="5">
      <t>タンキリヨウガタ</t>
    </rPh>
    <rPh sb="10" eb="13">
      <t>ジギョウショ</t>
    </rPh>
    <rPh sb="13" eb="14">
      <t>スウ</t>
    </rPh>
    <phoneticPr fontId="6"/>
  </si>
  <si>
    <t>総合事業サービスの事業所数</t>
    <rPh sb="0" eb="2">
      <t>ソウゴウ</t>
    </rPh>
    <rPh sb="2" eb="4">
      <t>ジギョウ</t>
    </rPh>
    <rPh sb="9" eb="12">
      <t>ジギョウショ</t>
    </rPh>
    <rPh sb="12" eb="13">
      <t>スウ</t>
    </rPh>
    <phoneticPr fontId="6"/>
  </si>
  <si>
    <t>その他サービスの事業所数</t>
    <rPh sb="2" eb="3">
      <t>タ</t>
    </rPh>
    <rPh sb="8" eb="11">
      <t>ジギョウショ</t>
    </rPh>
    <rPh sb="11" eb="12">
      <t>スウ</t>
    </rPh>
    <phoneticPr fontId="6"/>
  </si>
  <si>
    <t>通し番号</t>
    <rPh sb="0" eb="1">
      <t>トオ</t>
    </rPh>
    <rPh sb="2" eb="4">
      <t>バンゴウ</t>
    </rPh>
    <phoneticPr fontId="6"/>
  </si>
  <si>
    <t>介護保険事業所番号</t>
    <rPh sb="0" eb="2">
      <t>カイゴ</t>
    </rPh>
    <rPh sb="2" eb="4">
      <t>ホケン</t>
    </rPh>
    <rPh sb="4" eb="6">
      <t>ジギョウ</t>
    </rPh>
    <rPh sb="6" eb="7">
      <t>ショ</t>
    </rPh>
    <rPh sb="7" eb="9">
      <t>バンゴウ</t>
    </rPh>
    <phoneticPr fontId="6"/>
  </si>
  <si>
    <t>指定権者名</t>
    <rPh sb="0" eb="2">
      <t>シテイ</t>
    </rPh>
    <rPh sb="2" eb="3">
      <t>ケン</t>
    </rPh>
    <rPh sb="3" eb="4">
      <t>ジャ</t>
    </rPh>
    <rPh sb="4" eb="5">
      <t>メイ</t>
    </rPh>
    <phoneticPr fontId="6"/>
  </si>
  <si>
    <t>事業所の所在地</t>
    <rPh sb="0" eb="3">
      <t>ジギョウショ</t>
    </rPh>
    <rPh sb="4" eb="7">
      <t>ショザイチ</t>
    </rPh>
    <phoneticPr fontId="6"/>
  </si>
  <si>
    <t>事業所名</t>
    <rPh sb="0" eb="2">
      <t>ジギョウ</t>
    </rPh>
    <rPh sb="2" eb="3">
      <t>ショ</t>
    </rPh>
    <rPh sb="3" eb="4">
      <t>メイ</t>
    </rPh>
    <phoneticPr fontId="6"/>
  </si>
  <si>
    <t>サービス名</t>
    <rPh sb="4" eb="5">
      <t>メイ</t>
    </rPh>
    <phoneticPr fontId="6"/>
  </si>
  <si>
    <t>サービスコード</t>
    <phoneticPr fontId="4"/>
  </si>
  <si>
    <t>都道府県</t>
    <rPh sb="0" eb="4">
      <t>トドウフケン</t>
    </rPh>
    <phoneticPr fontId="6"/>
  </si>
  <si>
    <t>市区町村</t>
    <rPh sb="0" eb="2">
      <t>シク</t>
    </rPh>
    <rPh sb="2" eb="4">
      <t>チョウソン</t>
    </rPh>
    <phoneticPr fontId="6"/>
  </si>
  <si>
    <t>東京都</t>
  </si>
  <si>
    <t>訪問看護</t>
  </si>
  <si>
    <t>別紙様式３－１</t>
    <rPh sb="0" eb="2">
      <t>ベッシ</t>
    </rPh>
    <rPh sb="2" eb="4">
      <t>ヨウシキ</t>
    </rPh>
    <phoneticPr fontId="6"/>
  </si>
  <si>
    <t>提出先</t>
    <rPh sb="0" eb="2">
      <t>テイシュツ</t>
    </rPh>
    <rPh sb="2" eb="3">
      <t>サキ</t>
    </rPh>
    <phoneticPr fontId="6"/>
  </si>
  <si>
    <t>介護職員等処遇改善加算 実績報告書（令和８年度）</t>
    <rPh sb="0" eb="3">
      <t>ホウコクショ</t>
    </rPh>
    <rPh sb="4" eb="6">
      <t>レイワ</t>
    </rPh>
    <rPh sb="12" eb="14">
      <t>ジッセキ</t>
    </rPh>
    <rPh sb="14" eb="16">
      <t>ホウコク</t>
    </rPh>
    <rPh sb="16" eb="17">
      <t>ショ</t>
    </rPh>
    <rPh sb="21" eb="22">
      <t>ネン</t>
    </rPh>
    <phoneticPr fontId="6"/>
  </si>
  <si>
    <t>１　基本情報</t>
    <rPh sb="2" eb="4">
      <t>キホン</t>
    </rPh>
    <rPh sb="4" eb="6">
      <t>ジョウホウ</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</si>
  <si>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</si>
  <si>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</si>
  <si>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２　実績報告について</t>
    <rPh sb="2" eb="4">
      <t>ジッセキ</t>
    </rPh>
    <rPh sb="4" eb="6">
      <t>ホウコク</t>
    </rPh>
    <phoneticPr fontId="6"/>
  </si>
  <si>
    <t>（１）加算額以上の賃金改善について（全体）</t>
    <rPh sb="3" eb="6">
      <t>カサンガク</t>
    </rPh>
    <rPh sb="6" eb="8">
      <t>イジョウ</t>
    </rPh>
    <rPh sb="9" eb="11">
      <t>チンギン</t>
    </rPh>
    <rPh sb="11" eb="13">
      <t>カイゼン</t>
    </rPh>
    <rPh sb="18" eb="20">
      <t>ゼンタイ</t>
    </rPh>
    <phoneticPr fontId="6"/>
  </si>
  <si>
    <t>　算定した加算の合計</t>
    <rPh sb="1" eb="3">
      <t>サンテイ</t>
    </rPh>
    <rPh sb="5" eb="7">
      <t>カサン</t>
    </rPh>
    <rPh sb="8" eb="10">
      <t>ゴウケイ</t>
    </rPh>
    <phoneticPr fontId="6"/>
  </si>
  <si>
    <t>①</t>
    <phoneticPr fontId="6"/>
  </si>
  <si>
    <t>令和８年度の加算額</t>
    <phoneticPr fontId="6"/>
  </si>
  <si>
    <t>円</t>
    <rPh sb="0" eb="1">
      <t>エン</t>
    </rPh>
    <phoneticPr fontId="6"/>
  </si>
  <si>
    <t>←</t>
    <phoneticPr fontId="6"/>
  </si>
  <si>
    <t>②</t>
    <phoneticPr fontId="6"/>
  </si>
  <si>
    <t>令和８年度の賃金改善額
（①の額以上となること。介護分野の職員の賃上げ・職場環境改善支援事業から賃金に充てた額を除く。）</t>
    <rPh sb="6" eb="8">
      <t>チンギン</t>
    </rPh>
    <rPh sb="24" eb="26">
      <t>カイゴ</t>
    </rPh>
    <rPh sb="26" eb="28">
      <t>ブンヤ</t>
    </rPh>
    <rPh sb="29" eb="31">
      <t>ショクイン</t>
    </rPh>
    <rPh sb="32" eb="34">
      <t>チンア</t>
    </rPh>
    <rPh sb="36" eb="38">
      <t>ショクバ</t>
    </rPh>
    <rPh sb="38" eb="40">
      <t>カンキョウ</t>
    </rPh>
    <rPh sb="40" eb="42">
      <t>カイゼン</t>
    </rPh>
    <rPh sb="42" eb="44">
      <t>シエン</t>
    </rPh>
    <rPh sb="44" eb="46">
      <t>ジギョウ</t>
    </rPh>
    <rPh sb="48" eb="50">
      <t>チンギン</t>
    </rPh>
    <rPh sb="51" eb="52">
      <t>ア</t>
    </rPh>
    <rPh sb="54" eb="55">
      <t>ガク</t>
    </rPh>
    <rPh sb="56" eb="57">
      <t>ノゾ</t>
    </rPh>
    <phoneticPr fontId="6"/>
  </si>
  <si>
    <t>【記入上の注意】</t>
    <rPh sb="1" eb="3">
      <t>キニュウ</t>
    </rPh>
    <rPh sb="3" eb="4">
      <t>ジョウ</t>
    </rPh>
    <rPh sb="5" eb="7">
      <t>チュウイ</t>
    </rPh>
    <phoneticPr fontId="6"/>
  </si>
  <si>
    <t>・</t>
    <phoneticPr fontId="6"/>
  </si>
  <si>
    <t>(b)には、処遇改善加算の算定により実施する介護職員の賃金改善の額を計算し、記入すること。その際、加算による賃金改善を行った場合の法定福利費等の事業主負担の増加分を含めることができる。</t>
    <rPh sb="38" eb="40">
      <t>キニュウ</t>
    </rPh>
    <rPh sb="47" eb="48">
      <t>サイ</t>
    </rPh>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</si>
  <si>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</si>
  <si>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令和８年度の加算の影響を除いた賃金額</t>
    <phoneticPr fontId="6"/>
  </si>
  <si>
    <t>（ア）令和８年度の賃金の総額</t>
    <rPh sb="9" eb="11">
      <t>チンギン</t>
    </rPh>
    <rPh sb="12" eb="14">
      <t>ソウガク</t>
    </rPh>
    <phoneticPr fontId="6"/>
  </si>
  <si>
    <t>（イ）令和８年度の賃金改善額（再掲）</t>
    <rPh sb="9" eb="11">
      <t>チンギン</t>
    </rPh>
    <rPh sb="11" eb="13">
      <t>カイゼン</t>
    </rPh>
    <rPh sb="13" eb="14">
      <t>ガク</t>
    </rPh>
    <rPh sb="15" eb="17">
      <t>サイケイ</t>
    </rPh>
    <phoneticPr fontId="6"/>
  </si>
  <si>
    <t>（ウ）介護分野の職員の賃上げ・職場環境改善等事業から
      賃金に充てた額（令和８年度に賃金改善を行った場合）</t>
    <rPh sb="33" eb="35">
      <t>チンギン</t>
    </rPh>
    <rPh sb="36" eb="37">
      <t>ア</t>
    </rPh>
    <rPh sb="39" eb="40">
      <t>ガク</t>
    </rPh>
    <rPh sb="41" eb="43">
      <t>レイワ</t>
    </rPh>
    <rPh sb="44" eb="46">
      <t>ネンド</t>
    </rPh>
    <rPh sb="47" eb="49">
      <t>チンギン</t>
    </rPh>
    <rPh sb="49" eb="51">
      <t>カイゼン</t>
    </rPh>
    <rPh sb="52" eb="53">
      <t>オコナ</t>
    </rPh>
    <rPh sb="55" eb="57">
      <t>バアイ</t>
    </rPh>
    <phoneticPr fontId="6"/>
  </si>
  <si>
    <t>令和７年度の加算及び独自の賃金改善の影響を除いた賃金額（①の額は②の額を下回らないこと）</t>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</si>
  <si>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t>(ア)令和７年度の賃金の総額</t>
    <phoneticPr fontId="6"/>
  </si>
  <si>
    <t>(イ)令和７年度の処遇改善加算の総額</t>
    <phoneticPr fontId="6"/>
  </si>
  <si>
    <t>(ウ）介護人材確保・職場環境改善等事業の補助額のうち、
　　人件費改善に充てた額</t>
    <rPh sb="3" eb="5">
      <t>カイゴ</t>
    </rPh>
    <rPh sb="5" eb="7">
      <t>ジンザイ</t>
    </rPh>
    <rPh sb="7" eb="9">
      <t>カクホ</t>
    </rPh>
    <rPh sb="10" eb="19">
      <t>ショクバカンキョウカイゼントウジギョウ</t>
    </rPh>
    <rPh sb="20" eb="22">
      <t>ホジョ</t>
    </rPh>
    <rPh sb="22" eb="23">
      <t>ガク</t>
    </rPh>
    <rPh sb="30" eb="33">
      <t>ジンケンヒ</t>
    </rPh>
    <rPh sb="33" eb="35">
      <t>カイゼン</t>
    </rPh>
    <rPh sb="36" eb="37">
      <t>ア</t>
    </rPh>
    <rPh sb="39" eb="40">
      <t>ガク</t>
    </rPh>
    <phoneticPr fontId="6"/>
  </si>
  <si>
    <t>(エ）介護分野の職員の賃上げ・職場環境改善等事業から
      賃金に充てた額（令和７年度に賃金改善を行った場合）</t>
    <phoneticPr fontId="6"/>
  </si>
  <si>
    <t>(オ)令和７年度の各介護サービス事業者等の
     独自の賃金改善額</t>
    <phoneticPr fontId="6"/>
  </si>
  <si>
    <t>(h)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6"/>
  </si>
  <si>
    <t>(i)は、国民健康保険団体連合会から送付される「介護職員処遇改善加算等総額のお知らせ」及び「介護職員処遇改善加算等内訳のお知らせ」に基づいて記入すること。(j)並びに(f)及び（k)は、国民健康保険団体連合会から送付される「介護人材確保・職場環境改善等事業支払額通知書」等に基づいて記載すること。</t>
    <rPh sb="5" eb="7">
      <t>コクミン</t>
    </rPh>
    <rPh sb="7" eb="9">
      <t>ケンコウ</t>
    </rPh>
    <rPh sb="9" eb="11">
      <t>ホケン</t>
    </rPh>
    <rPh sb="11" eb="13">
      <t>ダンタイ</t>
    </rPh>
    <rPh sb="13" eb="16">
      <t>レンゴウカイ</t>
    </rPh>
    <rPh sb="18" eb="20">
      <t>ソウフ</t>
    </rPh>
    <rPh sb="43" eb="44">
      <t>オヨ</t>
    </rPh>
    <rPh sb="66" eb="67">
      <t>モト</t>
    </rPh>
    <rPh sb="70" eb="72">
      <t>キニュウ</t>
    </rPh>
    <rPh sb="80" eb="81">
      <t>ナラ</t>
    </rPh>
    <rPh sb="86" eb="87">
      <t>オヨ</t>
    </rPh>
    <rPh sb="135" eb="136">
      <t>トウ</t>
    </rPh>
    <phoneticPr fontId="6"/>
  </si>
  <si>
    <t>（３）令和７年度と比較して増加した令和８年度の加算額以上の新たな賃金改善額</t>
    <rPh sb="3" eb="5">
      <t>レイワ</t>
    </rPh>
    <rPh sb="6" eb="8">
      <t>ネンド</t>
    </rPh>
    <rPh sb="9" eb="11">
      <t>ヒカク</t>
    </rPh>
    <rPh sb="13" eb="15">
      <t>ゾウカ</t>
    </rPh>
    <rPh sb="17" eb="19">
      <t>レイワ</t>
    </rPh>
    <rPh sb="20" eb="22">
      <t>ネンド</t>
    </rPh>
    <rPh sb="23" eb="25">
      <t>カサン</t>
    </rPh>
    <rPh sb="25" eb="26">
      <t>ガク</t>
    </rPh>
    <rPh sb="26" eb="28">
      <t>イジョウ</t>
    </rPh>
    <rPh sb="29" eb="30">
      <t>アラ</t>
    </rPh>
    <rPh sb="32" eb="34">
      <t>チンギン</t>
    </rPh>
    <rPh sb="34" eb="36">
      <t>カイゼン</t>
    </rPh>
    <rPh sb="36" eb="37">
      <t>ガク</t>
    </rPh>
    <phoneticPr fontId="6"/>
  </si>
  <si>
    <t>令和７年度と比較して増加した令和８年度の加算額以上の新たな賃金改善額</t>
    <rPh sb="10" eb="12">
      <t>ゾウカ</t>
    </rPh>
    <rPh sb="20" eb="23">
      <t>カサンガク</t>
    </rPh>
    <rPh sb="33" eb="34">
      <t>ガク</t>
    </rPh>
    <phoneticPr fontId="6"/>
  </si>
  <si>
    <t>２（2) ②(オ)の「令和７年度の各介護サービス事業者等の独自の賃金改善額」に計上する場合は記載すること。</t>
    <rPh sb="11" eb="13">
      <t xml:space="preserve">レイワ </t>
    </rPh>
    <rPh sb="16" eb="19">
      <t>カクカイゴ</t>
    </rPh>
    <rPh sb="23" eb="27">
      <t>ジギョウシャトウ</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</si>
  <si>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</si>
  <si>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！「独自の賃金改善の具体的な取組内容」及び「独自の賃金改善額の算定根拠」を記載してください。</t>
    <rPh sb="2" eb="4">
      <t>ドクジ</t>
    </rPh>
    <rPh sb="5" eb="9">
      <t>チンギンカイゼン</t>
    </rPh>
    <rPh sb="10" eb="13">
      <t>グタイテキ</t>
    </rPh>
    <rPh sb="14" eb="15">
      <t>ト</t>
    </rPh>
    <rPh sb="15" eb="16">
      <t>ク</t>
    </rPh>
    <rPh sb="16" eb="18">
      <t>ナイヨウ</t>
    </rPh>
    <rPh sb="19" eb="20">
      <t>オヨ</t>
    </rPh>
    <rPh sb="22" eb="24">
      <t>ドクジ</t>
    </rPh>
    <rPh sb="25" eb="27">
      <t>チンギン</t>
    </rPh>
    <rPh sb="27" eb="29">
      <t>カイゼン</t>
    </rPh>
    <rPh sb="29" eb="30">
      <t>ガク</t>
    </rPh>
    <rPh sb="31" eb="33">
      <t>サンテイ</t>
    </rPh>
    <rPh sb="33" eb="35">
      <t>コンキョ</t>
    </rPh>
    <rPh sb="37" eb="39">
      <t>キサイ</t>
    </rPh>
    <phoneticPr fontId="6"/>
  </si>
  <si>
    <t>独自の賃金改善額の算定根拠</t>
    <rPh sb="0" eb="2">
      <t>ドクジ</t>
    </rPh>
    <rPh sb="3" eb="5">
      <t>チンギン</t>
    </rPh>
    <rPh sb="5" eb="7">
      <t>カイゼン</t>
    </rPh>
    <rPh sb="7" eb="8">
      <t>ガク</t>
    </rPh>
    <rPh sb="9" eb="11">
      <t>サンテイ</t>
    </rPh>
    <rPh sb="11" eb="13">
      <t>コンキョ</t>
    </rPh>
    <phoneticPr fontId="6"/>
  </si>
  <si>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6"/>
  </si>
  <si>
    <t>（１）月額賃金改善要件（処遇改善加算Ⅳの１/２以上の月額賃金改善）</t>
    <rPh sb="3" eb="5">
      <t>ゲツガク</t>
    </rPh>
    <rPh sb="5" eb="7">
      <t>チンギン</t>
    </rPh>
    <rPh sb="7" eb="9">
      <t>カイゼン</t>
    </rPh>
    <rPh sb="9" eb="11">
      <t>ヨウケン</t>
    </rPh>
    <rPh sb="23" eb="25">
      <t>イジョウ</t>
    </rPh>
    <rPh sb="26" eb="28">
      <t>ゲツガク</t>
    </rPh>
    <rPh sb="28" eb="30">
      <t>チンギン</t>
    </rPh>
    <rPh sb="30" eb="32">
      <t>カイゼン</t>
    </rPh>
    <phoneticPr fontId="6"/>
  </si>
  <si>
    <t>処遇改善加算Ⅰ～Ⅳ</t>
    <phoneticPr fontId="6"/>
  </si>
  <si>
    <t>すべての事業所において要件を満たす。（別紙様式３－２から転記）</t>
    <rPh sb="4" eb="7">
      <t>ジギョウショ</t>
    </rPh>
    <rPh sb="11" eb="13">
      <t>ヨウケン</t>
    </rPh>
    <rPh sb="14" eb="15">
      <t>ミ</t>
    </rPh>
    <rPh sb="19" eb="21">
      <t>ベッシ</t>
    </rPh>
    <rPh sb="21" eb="23">
      <t>ヨウシキ</t>
    </rPh>
    <rPh sb="28" eb="30">
      <t>テンキ</t>
    </rPh>
    <phoneticPr fontId="6"/>
  </si>
  <si>
    <t>処遇改善加算Ⅰ～Ⅲ</t>
    <phoneticPr fontId="6"/>
  </si>
  <si>
    <t>① 処遇改善加算Ⅳ相当の加算額の１/２</t>
    <rPh sb="9" eb="11">
      <t>ソウトウ</t>
    </rPh>
    <rPh sb="12" eb="15">
      <t>カサンガク</t>
    </rPh>
    <phoneticPr fontId="6"/>
  </si>
  <si>
    <t>処遇改善加算Ⅰ～Ⅱ</t>
    <phoneticPr fontId="6"/>
  </si>
  <si>
    <t>② 処遇改善加算による賃金改善額のうち、月額賃金改善による額
　 （①の額以上となること）</t>
    <rPh sb="11" eb="13">
      <t>チンギン</t>
    </rPh>
    <rPh sb="13" eb="15">
      <t>カイゼン</t>
    </rPh>
    <rPh sb="15" eb="16">
      <t>ガク</t>
    </rPh>
    <rPh sb="20" eb="22">
      <t>ゲツガク</t>
    </rPh>
    <rPh sb="22" eb="24">
      <t>チンギン</t>
    </rPh>
    <rPh sb="24" eb="26">
      <t>カイゼン</t>
    </rPh>
    <rPh sb="29" eb="30">
      <t>ガク</t>
    </rPh>
    <rPh sb="36" eb="37">
      <t>ガク</t>
    </rPh>
    <rPh sb="37" eb="39">
      <t>イジョウ</t>
    </rPh>
    <phoneticPr fontId="6"/>
  </si>
  <si>
    <t>処遇改善加算Ⅰ</t>
    <phoneticPr fontId="6"/>
  </si>
  <si>
    <t>月額賃金改善要件Ⅰを満たしている事業所数</t>
    <rPh sb="0" eb="8">
      <t>ゲツガクチンギンカイゼンヨウケン</t>
    </rPh>
    <rPh sb="10" eb="11">
      <t>ミ</t>
    </rPh>
    <rPh sb="16" eb="19">
      <t>ジギョウショ</t>
    </rPh>
    <rPh sb="19" eb="20">
      <t>スウ</t>
    </rPh>
    <phoneticPr fontId="6"/>
  </si>
  <si>
    <t>（２）キャリアパス要件Ⅰ・Ⅱ　※要件Ⅰ・Ⅱの両方を満たすこと。</t>
    <rPh sb="9" eb="11">
      <t>ヨウケン</t>
    </rPh>
    <rPh sb="16" eb="18">
      <t>ヨウケン</t>
    </rPh>
    <rPh sb="22" eb="24">
      <t>リョウホウ</t>
    </rPh>
    <rPh sb="25" eb="26">
      <t>ミ</t>
    </rPh>
    <phoneticPr fontId="6"/>
  </si>
  <si>
    <t>計画書の記載時点で要件を満たすとしていた事業所は左欄にチェック（✓）すること。</t>
    <rPh sb="0" eb="3">
      <t>ケイカクショ</t>
    </rPh>
    <rPh sb="4" eb="6">
      <t>キサイ</t>
    </rPh>
    <rPh sb="6" eb="8">
      <t>ジテン</t>
    </rPh>
    <rPh sb="9" eb="11">
      <t>ヨウケン</t>
    </rPh>
    <rPh sb="12" eb="13">
      <t>ミ</t>
    </rPh>
    <rPh sb="20" eb="23">
      <t>ジギョウショ</t>
    </rPh>
    <rPh sb="24" eb="25">
      <t>ヒダリ</t>
    </rPh>
    <rPh sb="25" eb="26">
      <t>ラン</t>
    </rPh>
    <phoneticPr fontId="6"/>
  </si>
  <si>
    <t>キャリアパス要件Ⅰ（任用要件・賃金体系の整備等）　</t>
    <rPh sb="10" eb="12">
      <t>ニンヨウ</t>
    </rPh>
    <rPh sb="12" eb="14">
      <t>ヨウケン</t>
    </rPh>
    <phoneticPr fontId="6"/>
  </si>
  <si>
    <t>次のイからハまでのすべての基準を満たす。</t>
    <rPh sb="13" eb="15">
      <t>キジュン</t>
    </rPh>
    <phoneticPr fontId="6"/>
  </si>
  <si>
    <t>イ</t>
    <phoneticPr fontId="6"/>
  </si>
  <si>
    <t>職員の任用における職位、職責又は職務内容等の要件を定めている。</t>
    <rPh sb="3" eb="5">
      <t>ニンヨウ</t>
    </rPh>
    <phoneticPr fontId="6"/>
  </si>
  <si>
    <t>ロ</t>
    <phoneticPr fontId="6"/>
  </si>
  <si>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6"/>
  </si>
  <si>
    <t>ハ</t>
    <phoneticPr fontId="6"/>
  </si>
  <si>
    <t>イ、ロについて、就業規則等の明確な根拠規定を書面で整備し、全ての職員に周知している。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6"/>
  </si>
  <si>
    <t>キャリアパス要件Ⅱ（研修の実施等）　</t>
    <rPh sb="10" eb="12">
      <t>ケンシュウ</t>
    </rPh>
    <rPh sb="13" eb="15">
      <t>ジッシ</t>
    </rPh>
    <phoneticPr fontId="6"/>
  </si>
  <si>
    <t>次のイとロの両方の基準を満たす。</t>
    <rPh sb="6" eb="8">
      <t>リョウホウ</t>
    </rPh>
    <rPh sb="9" eb="11">
      <t>キジュン</t>
    </rPh>
    <phoneticPr fontId="6"/>
  </si>
  <si>
    <t>職員の職務内容等を踏まえ、職員と意見交換しながら、資質向上の目標及び①・②のうち少なくともいずれかに関する具体的な計画を策定し、研修の実施又は研修の機会を確保している。</t>
    <rPh sb="3" eb="5">
      <t>ショクム</t>
    </rPh>
    <rPh sb="5" eb="7">
      <t>ナイヨウ</t>
    </rPh>
    <rPh sb="7" eb="8">
      <t>トウ</t>
    </rPh>
    <rPh sb="9" eb="10">
      <t>フ</t>
    </rPh>
    <rPh sb="25" eb="27">
      <t>シシツ</t>
    </rPh>
    <rPh sb="27" eb="29">
      <t>コウジョウ</t>
    </rPh>
    <rPh sb="30" eb="32">
      <t>モクヒョウ</t>
    </rPh>
    <rPh sb="32" eb="33">
      <t>オヨ</t>
    </rPh>
    <rPh sb="40" eb="41">
      <t>スク</t>
    </rPh>
    <rPh sb="50" eb="51">
      <t>カン</t>
    </rPh>
    <rPh sb="53" eb="56">
      <t>グタイテキ</t>
    </rPh>
    <rPh sb="57" eb="59">
      <t>ケイカク</t>
    </rPh>
    <rPh sb="60" eb="62">
      <t>サクテイ</t>
    </rPh>
    <rPh sb="64" eb="66">
      <t>ケンシュウ</t>
    </rPh>
    <rPh sb="67" eb="69">
      <t>ジッシ</t>
    </rPh>
    <rPh sb="69" eb="70">
      <t>マタ</t>
    </rPh>
    <rPh sb="71" eb="73">
      <t>ケンシュウ</t>
    </rPh>
    <rPh sb="74" eb="76">
      <t>キカイ</t>
    </rPh>
    <rPh sb="77" eb="79">
      <t>カクホ</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</si>
  <si>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</si>
  <si>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t>資質向上のための計画に沿って、研修機会の提供又は技術指導等を実施するとともに、職員の能力評価を行う。　※当該取組の内容について以下に記載すること</t>
    <rPh sb="52" eb="54">
      <t>トウガイ</t>
    </rPh>
    <rPh sb="54" eb="56">
      <t>トリクミ</t>
    </rPh>
    <rPh sb="57" eb="59">
      <t>ナイヨウ</t>
    </rPh>
    <rPh sb="63" eb="65">
      <t>イカ</t>
    </rPh>
    <rPh sb="66" eb="68">
      <t>キサイ</t>
    </rPh>
    <phoneticPr fontId="6"/>
  </si>
  <si>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6"/>
  </si>
  <si>
    <t>資格取得のための支援の実施</t>
    <rPh sb="0" eb="2">
      <t>シカク</t>
    </rPh>
    <rPh sb="2" eb="4">
      <t>シュトク</t>
    </rPh>
    <rPh sb="8" eb="10">
      <t>シエン</t>
    </rPh>
    <rPh sb="11" eb="13">
      <t>ジッシ</t>
    </rPh>
    <phoneticPr fontId="6"/>
  </si>
  <si>
    <t>※当該取組の内容について以下に記載すること</t>
    <rPh sb="1" eb="3">
      <t>トウガイ</t>
    </rPh>
    <rPh sb="3" eb="5">
      <t>トリクミ</t>
    </rPh>
    <rPh sb="6" eb="8">
      <t>ナイヨウ</t>
    </rPh>
    <rPh sb="12" eb="14">
      <t>イカ</t>
    </rPh>
    <rPh sb="15" eb="17">
      <t>キサイ</t>
    </rPh>
    <phoneticPr fontId="6"/>
  </si>
  <si>
    <t>イについて、全ての職員に周知している。</t>
    <rPh sb="6" eb="7">
      <t>スベ</t>
    </rPh>
    <phoneticPr fontId="6"/>
  </si>
  <si>
    <t>（３）キャリアパス要件Ⅲ（昇給の仕組みの整備等）</t>
    <rPh sb="9" eb="11">
      <t>ヨウケン</t>
    </rPh>
    <phoneticPr fontId="6"/>
  </si>
  <si>
    <t>計画書の記載時点で要件を満たすとしていた事業所は左欄にチェック（✓）すること。</t>
    <phoneticPr fontId="6"/>
  </si>
  <si>
    <t>介護職員について、経験若しくは資格等に応じて昇給する仕組み又は一定の基準に基づき定期に昇給を判定する仕組みを設けている。</t>
    <phoneticPr fontId="6"/>
  </si>
  <si>
    <t>具体的な仕組みの内容（該当するもの全てにチェック（✔）すること。）</t>
    <phoneticPr fontId="6"/>
  </si>
  <si>
    <t>経験に応じて昇給する仕組み
※「勤続年数」や「経験年数」などに応じて昇給する仕組みを指す。</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</si>
  <si>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</si>
  <si>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③</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</si>
  <si>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</si>
  <si>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イについて、全ての介護職員に周知している。</t>
    <rPh sb="6" eb="7">
      <t>スベ</t>
    </rPh>
    <phoneticPr fontId="6"/>
  </si>
  <si>
    <t>（４）キャリアパス要件Ⅳ（改善後の賃金要件）　【処遇改善加算Ⅰ・Ⅱ】</t>
    <rPh sb="9" eb="11">
      <t>ヨウケン</t>
    </rPh>
    <phoneticPr fontId="6"/>
  </si>
  <si>
    <t>処遇改善加算Ⅰ・Ⅱ（令和８年４月、５月）</t>
    <rPh sb="10" eb="12">
      <t>レイワ</t>
    </rPh>
    <rPh sb="13" eb="14">
      <t>ネン</t>
    </rPh>
    <rPh sb="15" eb="16">
      <t>ガツ</t>
    </rPh>
    <rPh sb="18" eb="19">
      <t>ガツ</t>
    </rPh>
    <phoneticPr fontId="6"/>
  </si>
  <si>
    <t>⇒</t>
    <phoneticPr fontId="6"/>
  </si>
  <si>
    <t>（別紙様式3-2「キャリアパス要件Ⅳ」の欄から転記）</t>
    <rPh sb="1" eb="3">
      <t>ベッシ</t>
    </rPh>
    <rPh sb="3" eb="5">
      <t>ヨウシキ</t>
    </rPh>
    <rPh sb="19" eb="20">
      <t>ラン</t>
    </rPh>
    <rPh sb="22" eb="24">
      <t>テンキ</t>
    </rPh>
    <phoneticPr fontId="6"/>
  </si>
  <si>
    <t>処遇改善加算Ⅰイ、Ⅰロ、Ⅱイ、Ⅱロの要件（令和８年６月以降）</t>
    <rPh sb="21" eb="23">
      <t>レイワ</t>
    </rPh>
    <rPh sb="24" eb="25">
      <t>ネン</t>
    </rPh>
    <rPh sb="26" eb="27">
      <t>ガツ</t>
    </rPh>
    <rPh sb="27" eb="29">
      <t>イコウ</t>
    </rPh>
    <phoneticPr fontId="6"/>
  </si>
  <si>
    <t>（別紙様式3-2「キャリアパス要件Ⅳ」の欄から転記）</t>
    <rPh sb="1" eb="3">
      <t>ベッシ</t>
    </rPh>
    <rPh sb="3" eb="5">
      <t>ヨウシキ</t>
    </rPh>
    <rPh sb="20" eb="21">
      <t>ラン</t>
    </rPh>
    <rPh sb="23" eb="25">
      <t>テンキ</t>
    </rPh>
    <phoneticPr fontId="6"/>
  </si>
  <si>
    <t>⇒上記に「×」が付いた場合、この欄に記入すること</t>
    <rPh sb="1" eb="3">
      <t>ジョウキ</t>
    </rPh>
    <phoneticPr fontId="6"/>
  </si>
  <si>
    <t>「改善後の賃金が年額440万円以上となる者」を設定できない場合その理由</t>
    <rPh sb="1" eb="3">
      <t>カイゼン</t>
    </rPh>
    <phoneticPr fontId="6"/>
  </si>
  <si>
    <t>！キャリアパス要件Ⅳの欄に「×」があるのに、左のチェックボックスにチェック（✔）が入っていません。</t>
    <rPh sb="7" eb="9">
      <t>ヨウケン</t>
    </rPh>
    <rPh sb="11" eb="12">
      <t>ラン</t>
    </rPh>
    <rPh sb="22" eb="23">
      <t>ヒダリ</t>
    </rPh>
    <phoneticPr fontId="6"/>
  </si>
  <si>
    <t>小規模事業所等で職員間の賃金バランスに配慮が必要のため。</t>
    <rPh sb="0" eb="3">
      <t>ショウキボ</t>
    </rPh>
    <rPh sb="3" eb="6">
      <t>ジギョウショ</t>
    </rPh>
    <rPh sb="6" eb="7">
      <t>トウ</t>
    </rPh>
    <rPh sb="8" eb="10">
      <t>ショクイン</t>
    </rPh>
    <rPh sb="10" eb="11">
      <t>カン</t>
    </rPh>
    <rPh sb="12" eb="14">
      <t>チンギン</t>
    </rPh>
    <rPh sb="19" eb="21">
      <t>ハイリョ</t>
    </rPh>
    <rPh sb="22" eb="24">
      <t>ヒツヨウ</t>
    </rPh>
    <phoneticPr fontId="1"/>
  </si>
  <si>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1"/>
  </si>
  <si>
    <t>年額440万円の賃金改善を行うに当たり、規程の整備や研修・実務経験の蓄積などに一定期間を要するため。</t>
    <rPh sb="0" eb="2">
      <t>ネンガク</t>
    </rPh>
    <rPh sb="5" eb="6">
      <t>マン</t>
    </rPh>
    <rPh sb="6" eb="7">
      <t>エン</t>
    </rPh>
    <rPh sb="16" eb="17">
      <t>ア</t>
    </rPh>
    <phoneticPr fontId="6"/>
  </si>
  <si>
    <t>その他（</t>
    <rPh sb="2" eb="3">
      <t>タ</t>
    </rPh>
    <phoneticPr fontId="6"/>
  </si>
  <si>
    <t>）</t>
    <phoneticPr fontId="6"/>
  </si>
  <si>
    <t>！「その他」にチェック（✔）した場合は、具体的な内容を記載してください。</t>
    <rPh sb="4" eb="5">
      <t>タ</t>
    </rPh>
    <rPh sb="16" eb="18">
      <t>バアイ</t>
    </rPh>
    <rPh sb="20" eb="22">
      <t>グタイ</t>
    </rPh>
    <phoneticPr fontId="6"/>
  </si>
  <si>
    <t>（５）職場環境等要件</t>
    <rPh sb="3" eb="7">
      <t>ショクバカンキョウ</t>
    </rPh>
    <rPh sb="7" eb="8">
      <t>トウ</t>
    </rPh>
    <rPh sb="8" eb="10">
      <t>ヨウケン</t>
    </rPh>
    <phoneticPr fontId="6"/>
  </si>
  <si>
    <t>各加算区分の算定に必要な職場環境等要件を満たす。</t>
    <rPh sb="0" eb="1">
      <t>カク</t>
    </rPh>
    <rPh sb="1" eb="3">
      <t>カサン</t>
    </rPh>
    <rPh sb="3" eb="5">
      <t>クブン</t>
    </rPh>
    <rPh sb="6" eb="8">
      <t>サンテイ</t>
    </rPh>
    <rPh sb="9" eb="11">
      <t>ヒツヨウ</t>
    </rPh>
    <rPh sb="12" eb="19">
      <t>ショクバカンキョウトウヨウケン</t>
    </rPh>
    <rPh sb="20" eb="21">
      <t>ミ</t>
    </rPh>
    <phoneticPr fontId="6"/>
  </si>
  <si>
    <t>【４，５月は、処遇改善加算Ⅰ・Ⅱ、６月以降は処遇改善加算Ⅰイ、Ⅰロ、Ⅱイ、Ⅱロが対象】</t>
    <phoneticPr fontId="6"/>
  </si>
  <si>
    <t>・計画書の時点で実施済みだった項目及び令和７年度中に対応すると誓約していた項目にチェック（✔）すること。
・ 「入職促進に向けた取組」、「資質の向上やキャリアアップに向けた支援」、「両立支援・多様な働き方の推進」、「腰痛を含む心身の健康管理」
    及び「やりがい・働きがいの醸成」の区分ごとに２以上の取組を実施すること。
・「生産性向上のための取組」のうち３以上の取組（うち⑰又は⑱は必須）を実施すること。</t>
    <rPh sb="1" eb="4">
      <t>ケイカクショ</t>
    </rPh>
    <rPh sb="5" eb="7">
      <t>ジテン</t>
    </rPh>
    <rPh sb="8" eb="10">
      <t>ジッシ</t>
    </rPh>
    <rPh sb="10" eb="11">
      <t>ズ</t>
    </rPh>
    <rPh sb="15" eb="17">
      <t>コウモク</t>
    </rPh>
    <rPh sb="17" eb="18">
      <t>オヨ</t>
    </rPh>
    <rPh sb="19" eb="21">
      <t>レイワ</t>
    </rPh>
    <rPh sb="22" eb="24">
      <t>ネンド</t>
    </rPh>
    <rPh sb="24" eb="25">
      <t>チュウ</t>
    </rPh>
    <rPh sb="26" eb="28">
      <t>タイオウ</t>
    </rPh>
    <rPh sb="31" eb="33">
      <t>セイヤク</t>
    </rPh>
    <rPh sb="37" eb="39">
      <t>コウモク</t>
    </rPh>
    <phoneticPr fontId="6"/>
  </si>
  <si>
    <t>【処遇改善加算Ⅲ・Ⅳ、６月以降は新規に対象となるサービスも対象】</t>
    <phoneticPr fontId="6"/>
  </si>
  <si>
    <t>区分</t>
    <rPh sb="0" eb="2">
      <t>クブン</t>
    </rPh>
    <phoneticPr fontId="6"/>
  </si>
  <si>
    <t>内容</t>
    <rPh sb="0" eb="2">
      <t>ナイヨウ</t>
    </rPh>
    <phoneticPr fontId="6"/>
  </si>
  <si>
    <t>入職促進に向けた取組</t>
    <phoneticPr fontId="6"/>
  </si>
  <si>
    <t>①法人や事業所の経営理念やケア方針・人材育成方針、その実現のための施策・仕組みなどの明確化</t>
    <phoneticPr fontId="6"/>
  </si>
  <si>
    <t>②事業者の共同による採用・人事ローテーション・研修のための制度構築</t>
    <phoneticPr fontId="6"/>
  </si>
  <si>
    <t>③他産業からの転職者、主婦層、中高年齢者等、経験者・有資格者等にこだわらない幅広い採用の仕組みの構築（採用の実績でも可）</t>
    <rPh sb="1" eb="2">
      <t>タ</t>
    </rPh>
    <rPh sb="2" eb="4">
      <t>サンギョウ</t>
    </rPh>
    <rPh sb="7" eb="9">
      <t>テンショク</t>
    </rPh>
    <rPh sb="9" eb="10">
      <t>シャ</t>
    </rPh>
    <rPh sb="11" eb="13">
      <t>シュフ</t>
    </rPh>
    <rPh sb="13" eb="14">
      <t>ソウ</t>
    </rPh>
    <rPh sb="15" eb="19">
      <t>チュウコウネンレイ</t>
    </rPh>
    <rPh sb="19" eb="21">
      <t>シャナド</t>
    </rPh>
    <rPh sb="22" eb="25">
      <t>ケイケンシャ</t>
    </rPh>
    <rPh sb="26" eb="27">
      <t>ユウ</t>
    </rPh>
    <rPh sb="27" eb="29">
      <t>シカク</t>
    </rPh>
    <rPh sb="29" eb="31">
      <t>シャナド</t>
    </rPh>
    <rPh sb="38" eb="40">
      <t>ハバヒロ</t>
    </rPh>
    <rPh sb="41" eb="43">
      <t>サイヨウ</t>
    </rPh>
    <rPh sb="44" eb="46">
      <t>シク</t>
    </rPh>
    <rPh sb="48" eb="50">
      <t>コウチク</t>
    </rPh>
    <rPh sb="51" eb="53">
      <t>サイヨウ</t>
    </rPh>
    <rPh sb="54" eb="56">
      <t>ジッセキ</t>
    </rPh>
    <rPh sb="58" eb="59">
      <t>カ</t>
    </rPh>
    <phoneticPr fontId="6"/>
  </si>
  <si>
    <t>④職業体験の受入れや地域行事への参加や主催等による職業魅力度向上の取組の実施</t>
    <phoneticPr fontId="6"/>
  </si>
  <si>
    <t>資質の向上やキャリアアップに向けた支援</t>
    <phoneticPr fontId="6"/>
  </si>
  <si>
    <t>⑤働きながら介護福祉士取得を目指す者に対する実務者研修受講支援や、より専門性の高い介護技術を取得しようとする者に対するユニットリーダー研修、ファーストステップ研修、喀痰吸引、認知症ケア、サービス提供責任者研修、中堅職員に対するマネジメント研修の受講支援等</t>
    <phoneticPr fontId="6"/>
  </si>
  <si>
    <t>⑥研修の受講やキャリア段位制度と人事考課との連動</t>
    <phoneticPr fontId="6"/>
  </si>
  <si>
    <t>⑦エルダー・メンター（仕事やメンタル面のサポート等をする担当者）制度等導入</t>
    <phoneticPr fontId="6"/>
  </si>
  <si>
    <t>⑧上位者・担当者等によるキャリア面談など、キャリアアップ・働き方等に関する定期的な相談の機会の確保</t>
    <phoneticPr fontId="6"/>
  </si>
  <si>
    <t>両立支援・多様な働き方の推進</t>
    <phoneticPr fontId="6"/>
  </si>
  <si>
    <t>⑨子育てや家族等の介護等と仕事の両立を目指す者のための休業制度等の充実、事業所内託児施設の整備</t>
    <phoneticPr fontId="6"/>
  </si>
  <si>
    <t>⑩職員の事情等の状況に応じた勤務シフトや短時間正規職員制度の導入、職員の希望に即した非正規職員から正規職員への転換の制度等の整備</t>
    <phoneticPr fontId="6"/>
  </si>
  <si>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を行っている</t>
    <phoneticPr fontId="6"/>
  </si>
  <si>
    <t>⑫有給休暇の取得促進のため、情報共有や複数担当制等により、業務の属人化の解消、業務配分の偏りの解消を行っている</t>
    <phoneticPr fontId="6"/>
  </si>
  <si>
    <t>腰痛を含む心身の健康管理</t>
    <phoneticPr fontId="6"/>
  </si>
  <si>
    <t>⑬業務や福利厚生制度、メンタルヘルス等の職員相談窓口の設置等相談体制の充実</t>
    <phoneticPr fontId="6"/>
  </si>
  <si>
    <t>⑭短時間勤務労働者等も受診可能な健康診断・ストレスチェックや、従業員のための休憩室の設置等健康管理対策の実施</t>
    <phoneticPr fontId="6"/>
  </si>
  <si>
    <t>⑮職員の身体の負担軽減のための介護技術の修得支援、職員に対する腰痛対策の研修、管理者に対する雇用管理改善の研修等の実施</t>
    <rPh sb="1" eb="3">
      <t>ショクイン</t>
    </rPh>
    <phoneticPr fontId="6"/>
  </si>
  <si>
    <t>⑯事故・トラブルへの対応マニュアル等の作成等の体制の整備</t>
    <phoneticPr fontId="6"/>
  </si>
  <si>
    <t>生産性向上のための取組</t>
    <phoneticPr fontId="6"/>
  </si>
  <si>
    <t>⑰厚生労働省が示している「生産性向上ガイドライン」に基づき、業務改善活動の体制構築（委員会やプロジェクトチームの立ち上げ、外部の研修会の活用等）を行っている</t>
    <phoneticPr fontId="6"/>
  </si>
  <si>
    <t>⑱現場の課題の見える化（課題の抽出、課題の構造化、業務時間調査の実施等）を実施している</t>
    <phoneticPr fontId="6"/>
  </si>
  <si>
    <t>⑲５S活動（業務管理の手法の１つ。整理・整頓・清掃・清潔・躾の頭文字をとったもの）等の実践による職場環境の整備を行っている</t>
    <phoneticPr fontId="6"/>
  </si>
  <si>
    <t>⑳業務手順書の作成や、記録・報告様式の工夫等による情報共有や作業負担の軽減を行っている</t>
    <phoneticPr fontId="6"/>
  </si>
  <si>
    <t>㉑介護ソフト（記録、情報共有、請求業務転記が不要なもの。）、情報端末（タブレット端末、スマートフォン端末等）の導入</t>
    <phoneticPr fontId="6"/>
  </si>
  <si>
    <t>㉒介護ロボット（見守り支援、移乗支援、移動支援、排泄支援、入浴支援、介護業務支援等）又はインカム等の職員間の連絡調整の迅速化に資するICT機器（ビジネスチャットツール含む）の導入</t>
    <phoneticPr fontId="6"/>
  </si>
  <si>
    <t>㉓業務内容の明確化と役割分担を行い、職員がケアに集中できる環境を整備。特に、間接業務（食事等の準備や片付け、清掃、ベッドメイク、ゴミ捨て等）がある場合は、いわゆる介護助手等の活用や外注等で担うなど、役割の見直しやシフトの組み換え等を行う。​</t>
    <phoneticPr fontId="6"/>
  </si>
  <si>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6"/>
  </si>
  <si>
    <t>㉔の２　１法人あたり１の施設又は事業所のみを運営するような法人等の小規模事業者であり、㉔の取組を実施している。</t>
    <phoneticPr fontId="6"/>
  </si>
  <si>
    <t>やりがい・働きがいの醸成</t>
    <phoneticPr fontId="6"/>
  </si>
  <si>
    <t>㉕ミーティング等による職場内コミュニケーションの円滑化による個々の介護職員の気づきを踏まえた勤務環境やケア内容の改善</t>
    <phoneticPr fontId="6"/>
  </si>
  <si>
    <t>㉖地域包括ケアの一員としてのモチベーション向上に資する、地域の児童・生徒や住民との交流の実施</t>
    <rPh sb="1" eb="3">
      <t>チイキ</t>
    </rPh>
    <rPh sb="3" eb="5">
      <t>ホウカツ</t>
    </rPh>
    <rPh sb="8" eb="10">
      <t>イチイン</t>
    </rPh>
    <rPh sb="21" eb="23">
      <t>コウジョウ</t>
    </rPh>
    <rPh sb="24" eb="25">
      <t>シ</t>
    </rPh>
    <rPh sb="28" eb="30">
      <t>チイキ</t>
    </rPh>
    <rPh sb="31" eb="33">
      <t>ジドウ</t>
    </rPh>
    <rPh sb="34" eb="36">
      <t>セイト</t>
    </rPh>
    <rPh sb="37" eb="39">
      <t>ジュウミン</t>
    </rPh>
    <rPh sb="41" eb="43">
      <t>コウリュウ</t>
    </rPh>
    <rPh sb="44" eb="46">
      <t>ジッシ</t>
    </rPh>
    <phoneticPr fontId="6"/>
  </si>
  <si>
    <t>㉗利用者本位のケア方針など介護保険や法人の理念等を定期的に学ぶ機会の提供</t>
    <phoneticPr fontId="6"/>
  </si>
  <si>
    <t>㉘ケアの好事例や、利用者やその家族からの謝意等の情報を共有する機会の提供</t>
    <phoneticPr fontId="6"/>
  </si>
  <si>
    <t>（６）令和８年度特例要件</t>
    <rPh sb="3" eb="5">
      <t>レイワ</t>
    </rPh>
    <rPh sb="6" eb="8">
      <t>ネンド</t>
    </rPh>
    <rPh sb="8" eb="10">
      <t>トクレイ</t>
    </rPh>
    <rPh sb="10" eb="12">
      <t>ヨウケン</t>
    </rPh>
    <phoneticPr fontId="6"/>
  </si>
  <si>
    <t>生産性向上や協働化に取り組む事業者の介護職員に対する上乗せの賃上げ支援</t>
    <rPh sb="0" eb="3">
      <t>セイサンセイ</t>
    </rPh>
    <rPh sb="3" eb="5">
      <t>コウジョウ</t>
    </rPh>
    <rPh sb="6" eb="8">
      <t>キョウドウ</t>
    </rPh>
    <rPh sb="8" eb="9">
      <t>カ</t>
    </rPh>
    <rPh sb="10" eb="11">
      <t>ト</t>
    </rPh>
    <rPh sb="12" eb="13">
      <t>ク</t>
    </rPh>
    <rPh sb="14" eb="17">
      <t>ジギョウシャ</t>
    </rPh>
    <rPh sb="18" eb="20">
      <t>カイゴ</t>
    </rPh>
    <rPh sb="20" eb="22">
      <t>ショクイン</t>
    </rPh>
    <rPh sb="23" eb="24">
      <t>タイ</t>
    </rPh>
    <rPh sb="26" eb="28">
      <t>ウワノ</t>
    </rPh>
    <rPh sb="30" eb="32">
      <t>チンア</t>
    </rPh>
    <rPh sb="33" eb="35">
      <t>シエン</t>
    </rPh>
    <phoneticPr fontId="6"/>
  </si>
  <si>
    <t>　計画書において、「ケアプランデータ連携システムを利用することを誓約」又は「生産性向上向上推進体制加算Ⅰ又はⅡを算定することを誓約」した事業所について、実績報告書の提出までにこれらの要件に対応している。（別紙様式３－２から転記）</t>
    <rPh sb="91" eb="93">
      <t>ヨウケン</t>
    </rPh>
    <rPh sb="102" eb="104">
      <t>ベッシ</t>
    </rPh>
    <rPh sb="104" eb="106">
      <t>ヨウシキ</t>
    </rPh>
    <rPh sb="111" eb="113">
      <t>テンキ</t>
    </rPh>
    <phoneticPr fontId="6"/>
  </si>
  <si>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6"/>
  </si>
  <si>
    <t>※</t>
    <phoneticPr fontId="6"/>
  </si>
  <si>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6"/>
  </si>
  <si>
    <t>本様式への虚偽記載のほか、処遇改善加算の請求に関して不正があった場合及び指定権者からの求めに応じて書類の提出を行うことができなかった場合は、介護報酬の返還や指定取消となる場合がある。</t>
    <rPh sb="1" eb="3">
      <t>ヨウシキ</t>
    </rPh>
    <rPh sb="34" eb="35">
      <t>オヨ</t>
    </rPh>
    <phoneticPr fontId="6"/>
  </si>
  <si>
    <t>　</t>
    <phoneticPr fontId="6"/>
  </si>
  <si>
    <t>本実績報告書の記載内容・確認事項の内容に間違いありません。
記載内容を証明する資料を適切に保管することを誓約します。</t>
    <rPh sb="1" eb="3">
      <t>ジッセキ</t>
    </rPh>
    <rPh sb="3" eb="5">
      <t>ホウコク</t>
    </rPh>
    <phoneticPr fontId="6"/>
  </si>
  <si>
    <t>令和</t>
    <rPh sb="0" eb="2">
      <t>レイワ</t>
    </rPh>
    <phoneticPr fontId="6"/>
  </si>
  <si>
    <t>年</t>
    <rPh sb="0" eb="1">
      <t>ネン</t>
    </rPh>
    <phoneticPr fontId="6"/>
  </si>
  <si>
    <t>月</t>
    <rPh sb="0" eb="1">
      <t>ゲツ</t>
    </rPh>
    <phoneticPr fontId="6"/>
  </si>
  <si>
    <t>日</t>
    <rPh sb="0" eb="1">
      <t>ニチ</t>
    </rPh>
    <phoneticPr fontId="6"/>
  </si>
  <si>
    <t>代表者</t>
    <rPh sb="0" eb="3">
      <t>ダイヒョウシャ</t>
    </rPh>
    <phoneticPr fontId="6"/>
  </si>
  <si>
    <t>（確認用）</t>
    <rPh sb="1" eb="4">
      <t>カクニンヨウ</t>
    </rPh>
    <phoneticPr fontId="6"/>
  </si>
  <si>
    <t>提出前のチェックリスト</t>
    <rPh sb="0" eb="2">
      <t>テイシュツ</t>
    </rPh>
    <rPh sb="2" eb="3">
      <t>マエ</t>
    </rPh>
    <phoneticPr fontId="6"/>
  </si>
  <si>
    <t>以下の項目に「×」がないか、提出前に確認すること。「×」がある場合、当該項目の記載を修正すること。</t>
    <phoneticPr fontId="6"/>
  </si>
  <si>
    <t>空欄が表示される項目は、記入が不要であるため対応する必要はない。</t>
    <phoneticPr fontId="6"/>
  </si>
  <si>
    <t>（１）</t>
    <phoneticPr fontId="6"/>
  </si>
  <si>
    <t>加算額以上の賃金改善を行っている</t>
    <rPh sb="0" eb="2">
      <t>カサン</t>
    </rPh>
    <rPh sb="2" eb="3">
      <t>ガク</t>
    </rPh>
    <rPh sb="3" eb="5">
      <t>イジョウ</t>
    </rPh>
    <rPh sb="6" eb="8">
      <t>チンギン</t>
    </rPh>
    <rPh sb="8" eb="10">
      <t>カイゼン</t>
    </rPh>
    <rPh sb="11" eb="12">
      <t>オコナ</t>
    </rPh>
    <phoneticPr fontId="6"/>
  </si>
  <si>
    <t>（２）</t>
    <phoneticPr fontId="6"/>
  </si>
  <si>
    <t>加算以外の部分で賃金水準を下げていない</t>
    <phoneticPr fontId="6"/>
  </si>
  <si>
    <t>（３）</t>
    <phoneticPr fontId="6"/>
  </si>
  <si>
    <t>令和７年度と比較して増加した令和８年度の加算額以上の新たな賃金改善を行っている</t>
    <rPh sb="34" eb="35">
      <t>オコナ</t>
    </rPh>
    <phoneticPr fontId="6"/>
  </si>
  <si>
    <t>３　介護職員等処遇改善加算の要件について</t>
    <phoneticPr fontId="6"/>
  </si>
  <si>
    <t>月額賃金改善要件</t>
    <phoneticPr fontId="6"/>
  </si>
  <si>
    <t>処遇改善加算Ⅳ相当の加算額の１/２以上の月額賃金改善を行っていること</t>
    <rPh sb="7" eb="9">
      <t>ソウトウ</t>
    </rPh>
    <rPh sb="10" eb="13">
      <t>カサンガク</t>
    </rPh>
    <rPh sb="17" eb="19">
      <t>イジョウ</t>
    </rPh>
    <rPh sb="20" eb="22">
      <t>ゲツガク</t>
    </rPh>
    <rPh sb="22" eb="24">
      <t>チンギン</t>
    </rPh>
    <rPh sb="24" eb="26">
      <t>カイゼン</t>
    </rPh>
    <rPh sb="27" eb="28">
      <t>オコナ</t>
    </rPh>
    <phoneticPr fontId="6"/>
  </si>
  <si>
    <t>キャリアパス要件Ⅰ・Ⅱ</t>
    <phoneticPr fontId="6"/>
  </si>
  <si>
    <t>キャリアパス要件Ⅰ（任用要件・賃金体系の整備等）とキャリアパス要件Ⅱ（研修の実施等）の両方を満たすこと</t>
    <rPh sb="43" eb="45">
      <t>リョウホウ</t>
    </rPh>
    <rPh sb="46" eb="47">
      <t>ミ</t>
    </rPh>
    <phoneticPr fontId="6"/>
  </si>
  <si>
    <t>キャリアパス要件Ⅲ</t>
    <phoneticPr fontId="6"/>
  </si>
  <si>
    <t>キャリアパス要件Ⅲ（昇給の仕組みの整備等）を満たすこと</t>
    <rPh sb="22" eb="23">
      <t>ミ</t>
    </rPh>
    <phoneticPr fontId="6"/>
  </si>
  <si>
    <t>（４）</t>
    <phoneticPr fontId="6"/>
  </si>
  <si>
    <t>キャリアパス要件Ⅳ</t>
    <phoneticPr fontId="6"/>
  </si>
  <si>
    <t>改善後の賃金が年額440万円以上となる者の数が事業所あたり１以上となっていること。ただし、満たさない場合は、小規模事業所等である等の理由を記載すること</t>
    <rPh sb="19" eb="20">
      <t>モノ</t>
    </rPh>
    <rPh sb="21" eb="22">
      <t>カズ</t>
    </rPh>
    <rPh sb="23" eb="26">
      <t>ジギョウショ</t>
    </rPh>
    <rPh sb="30" eb="32">
      <t>イジョウ</t>
    </rPh>
    <rPh sb="45" eb="46">
      <t>ミ</t>
    </rPh>
    <rPh sb="50" eb="52">
      <t>バアイ</t>
    </rPh>
    <rPh sb="64" eb="65">
      <t>トウ</t>
    </rPh>
    <rPh sb="66" eb="68">
      <t>リユウ</t>
    </rPh>
    <rPh sb="69" eb="71">
      <t>キサイ</t>
    </rPh>
    <phoneticPr fontId="6"/>
  </si>
  <si>
    <t>（５）</t>
    <phoneticPr fontId="6"/>
  </si>
  <si>
    <t>職場環境等要件</t>
    <phoneticPr fontId="6"/>
  </si>
  <si>
    <t>各加算区分の算定に必要な要件を満たしていること</t>
    <phoneticPr fontId="6"/>
  </si>
  <si>
    <t>（６）</t>
    <phoneticPr fontId="6"/>
  </si>
  <si>
    <t>令和８年度特例要件</t>
    <rPh sb="0" eb="2">
      <t>レイワ</t>
    </rPh>
    <rPh sb="3" eb="5">
      <t>ネンド</t>
    </rPh>
    <rPh sb="5" eb="7">
      <t>トクレイ</t>
    </rPh>
    <rPh sb="7" eb="9">
      <t>ヨウケン</t>
    </rPh>
    <phoneticPr fontId="6"/>
  </si>
  <si>
    <t>生産性向上や協働化の取組を行っていること</t>
    <rPh sb="10" eb="12">
      <t>トリクミ</t>
    </rPh>
    <rPh sb="13" eb="14">
      <t>オコナ</t>
    </rPh>
    <phoneticPr fontId="6"/>
  </si>
  <si>
    <t>別紙様式３－２個票</t>
    <rPh sb="0" eb="2">
      <t>ベッシ</t>
    </rPh>
    <rPh sb="2" eb="4">
      <t>ヨウシキ</t>
    </rPh>
    <rPh sb="7" eb="9">
      <t>コヒョウ</t>
    </rPh>
    <phoneticPr fontId="6"/>
  </si>
  <si>
    <t>キャリアパス要件Ⅳについて</t>
    <rPh sb="6" eb="8">
      <t>ヨウケン</t>
    </rPh>
    <phoneticPr fontId="6"/>
  </si>
  <si>
    <t>　処遇改善加算の加算額［円］</t>
    <rPh sb="8" eb="11">
      <t>カサンガク</t>
    </rPh>
    <rPh sb="12" eb="13">
      <t>エン</t>
    </rPh>
    <phoneticPr fontId="6"/>
  </si>
  <si>
    <t>令和８年
４月・５月分</t>
    <rPh sb="0" eb="2">
      <t>レイワ</t>
    </rPh>
    <rPh sb="3" eb="4">
      <t>ネン</t>
    </rPh>
    <rPh sb="6" eb="7">
      <t>ガツ</t>
    </rPh>
    <rPh sb="9" eb="10">
      <t>ガツ</t>
    </rPh>
    <rPh sb="10" eb="11">
      <t>ブン</t>
    </rPh>
    <phoneticPr fontId="6"/>
  </si>
  <si>
    <t>　改善後の賃金が年額440万円以上となる者の数</t>
    <phoneticPr fontId="6"/>
  </si>
  <si>
    <t>　処遇改善加算Ⅰ・Ⅱの算定を届け出た事業所数
　（短期入所・予防・総合事業での重複除く）</t>
    <rPh sb="11" eb="13">
      <t>サンテイ</t>
    </rPh>
    <phoneticPr fontId="6"/>
  </si>
  <si>
    <t>【記入上の注意】
・本表に記載する事業所は、計画書の「別紙様式２－２」及び「別紙様式２－３」に記載した事業所と一致しなければならない。
・事業所ごとの加算の総額は、国民健康保険団体連合会から送付される「介護職員等処遇改善加算総額のお知らせ」及び「介護職員等処遇改善加算内訳のお知らせ」に基づいて記入すること。</t>
    <rPh sb="35" eb="36">
      <t>オヨ</t>
    </rPh>
    <rPh sb="38" eb="42">
      <t>ベッシヨウシキ</t>
    </rPh>
    <phoneticPr fontId="6"/>
  </si>
  <si>
    <t>令和８年６月以降分</t>
    <rPh sb="0" eb="2">
      <t>レイワ</t>
    </rPh>
    <rPh sb="3" eb="4">
      <t>ネン</t>
    </rPh>
    <rPh sb="5" eb="6">
      <t>ガツ</t>
    </rPh>
    <rPh sb="6" eb="8">
      <t>イコウ</t>
    </rPh>
    <rPh sb="8" eb="9">
      <t>ブン</t>
    </rPh>
    <phoneticPr fontId="6"/>
  </si>
  <si>
    <t>　処遇改善加算Ⅰイ、Ⅰロ、Ⅱイ、Ⅱロの算定を届け出た事業所数
　（短期入所・予防・総合事業での重複除く）</t>
    <rPh sb="19" eb="21">
      <t>サンテイ</t>
    </rPh>
    <phoneticPr fontId="6"/>
  </si>
  <si>
    <t>介護保険
事業所
番号</t>
    <rPh sb="0" eb="2">
      <t>カイゴ</t>
    </rPh>
    <rPh sb="2" eb="4">
      <t>ホケン</t>
    </rPh>
    <rPh sb="5" eb="8">
      <t>ジギョウショ</t>
    </rPh>
    <rPh sb="9" eb="11">
      <t>バンゴウ</t>
    </rPh>
    <phoneticPr fontId="6"/>
  </si>
  <si>
    <t>指定権者</t>
    <rPh sb="0" eb="2">
      <t>シテイ</t>
    </rPh>
    <rPh sb="2" eb="4">
      <t>ケンシャ</t>
    </rPh>
    <phoneticPr fontId="6"/>
  </si>
  <si>
    <t>事業所の所在地</t>
    <phoneticPr fontId="6"/>
  </si>
  <si>
    <t>事業所名</t>
    <rPh sb="0" eb="2">
      <t>ジギョウ</t>
    </rPh>
    <rPh sb="2" eb="3">
      <t>ショ</t>
    </rPh>
    <rPh sb="3" eb="4">
      <t>ナ</t>
    </rPh>
    <phoneticPr fontId="6"/>
  </si>
  <si>
    <t>介護職員等処遇改善加算</t>
    <rPh sb="0" eb="9">
      <t>カイゴショクイントウショグウカイゼン</t>
    </rPh>
    <rPh sb="9" eb="11">
      <t xml:space="preserve">カサン </t>
    </rPh>
    <phoneticPr fontId="6"/>
  </si>
  <si>
    <t>４、５月時点の処遇改善加算対象サービス</t>
    <phoneticPr fontId="6"/>
  </si>
  <si>
    <t>４、５月時点の処遇改善加算区分</t>
    <rPh sb="13" eb="15">
      <t>クブン</t>
    </rPh>
    <phoneticPr fontId="6"/>
  </si>
  <si>
    <t>６月以降の処遇改善加算区分</t>
    <rPh sb="2" eb="4">
      <t>イコウ</t>
    </rPh>
    <rPh sb="11" eb="13">
      <t>クブン</t>
    </rPh>
    <phoneticPr fontId="6"/>
  </si>
  <si>
    <t>キャリアパス要件Ⅳの適用</t>
    <rPh sb="6" eb="8">
      <t>ヨウケン</t>
    </rPh>
    <rPh sb="10" eb="12">
      <t>テキヨウ</t>
    </rPh>
    <phoneticPr fontId="6"/>
  </si>
  <si>
    <t>キャリアパス要件Ⅳの必要数チェック
（併設の場合０）</t>
    <phoneticPr fontId="6"/>
  </si>
  <si>
    <t>令和８年度特例要件の対象</t>
    <rPh sb="0" eb="2">
      <t>レイワ</t>
    </rPh>
    <rPh sb="3" eb="5">
      <t>ネンド</t>
    </rPh>
    <rPh sb="5" eb="7">
      <t>トクレイ</t>
    </rPh>
    <rPh sb="7" eb="9">
      <t>ヨウケン</t>
    </rPh>
    <rPh sb="10" eb="12">
      <t>タイショウ</t>
    </rPh>
    <phoneticPr fontId="6"/>
  </si>
  <si>
    <t>令和８年４月・５月分</t>
    <rPh sb="0" eb="2">
      <t>レイワ</t>
    </rPh>
    <rPh sb="3" eb="4">
      <t>ネン</t>
    </rPh>
    <rPh sb="5" eb="6">
      <t>ガツ</t>
    </rPh>
    <rPh sb="8" eb="9">
      <t>ガツ</t>
    </rPh>
    <rPh sb="9" eb="10">
      <t>ブン</t>
    </rPh>
    <phoneticPr fontId="6"/>
  </si>
  <si>
    <t>令和８年４月、５月に算定した
加算区分</t>
    <rPh sb="0" eb="2">
      <t>レイワ</t>
    </rPh>
    <rPh sb="3" eb="4">
      <t>ネン</t>
    </rPh>
    <rPh sb="5" eb="6">
      <t>ガツ</t>
    </rPh>
    <rPh sb="8" eb="9">
      <t>ガツ</t>
    </rPh>
    <rPh sb="10" eb="12">
      <t>サンテイ</t>
    </rPh>
    <rPh sb="15" eb="17">
      <t>カサン</t>
    </rPh>
    <rPh sb="17" eb="19">
      <t>クブン</t>
    </rPh>
    <phoneticPr fontId="6"/>
  </si>
  <si>
    <t>加算の総額
［円］</t>
    <rPh sb="0" eb="2">
      <t>カサン</t>
    </rPh>
    <rPh sb="3" eb="5">
      <t>ソウガク</t>
    </rPh>
    <rPh sb="7" eb="8">
      <t>エン</t>
    </rPh>
    <phoneticPr fontId="6"/>
  </si>
  <si>
    <t>加算Ⅳ相当の加算額の１/２</t>
    <rPh sb="0" eb="2">
      <t>カサン</t>
    </rPh>
    <rPh sb="3" eb="5">
      <t>ソウトウ</t>
    </rPh>
    <rPh sb="6" eb="9">
      <t>カサンガク</t>
    </rPh>
    <phoneticPr fontId="6"/>
  </si>
  <si>
    <t>月額賃金改善要件</t>
    <rPh sb="0" eb="2">
      <t>ゲツガク</t>
    </rPh>
    <rPh sb="2" eb="4">
      <t>チンギン</t>
    </rPh>
    <rPh sb="4" eb="6">
      <t>カイゼン</t>
    </rPh>
    <rPh sb="6" eb="8">
      <t>ヨウケン</t>
    </rPh>
    <phoneticPr fontId="6"/>
  </si>
  <si>
    <t>キャリアパス
要件Ⅳ</t>
    <rPh sb="7" eb="9">
      <t>ヨウケン</t>
    </rPh>
    <phoneticPr fontId="6"/>
  </si>
  <si>
    <t>令和８年度
特例要件</t>
    <rPh sb="0" eb="2">
      <t>レイワ</t>
    </rPh>
    <rPh sb="3" eb="5">
      <t>ネンド</t>
    </rPh>
    <rPh sb="6" eb="8">
      <t>トクレイ</t>
    </rPh>
    <rPh sb="8" eb="10">
      <t>ヨウケン</t>
    </rPh>
    <phoneticPr fontId="6"/>
  </si>
  <si>
    <t>令和８年６月
以降に算定した加算区分</t>
    <rPh sb="0" eb="2">
      <t>レイワ</t>
    </rPh>
    <rPh sb="3" eb="4">
      <t>ネン</t>
    </rPh>
    <rPh sb="5" eb="6">
      <t>ガツ</t>
    </rPh>
    <rPh sb="7" eb="9">
      <t>イコウ</t>
    </rPh>
    <rPh sb="10" eb="12">
      <t>サンテイ</t>
    </rPh>
    <rPh sb="14" eb="16">
      <t>カサン</t>
    </rPh>
    <rPh sb="16" eb="18">
      <t>クブン</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</si>
  <si>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を満たす職員数</t>
    </r>
    <r>
      <rPr>
        <sz val="8"/>
        <color theme="1"/>
        <rFont val="ＭＳ Ｐゴシック"/>
        <family val="3"/>
        <charset val="128"/>
      </rPr>
      <t>［人］</t>
    </r>
    <rPh sb="0" eb="2">
      <t>カイゼン</t>
    </rPh>
    <rPh sb="2" eb="3">
      <t>ゴ</t>
    </rPh>
    <rPh sb="4" eb="6">
      <t>チンギン</t>
    </rPh>
    <rPh sb="6" eb="8">
      <t>ヨウケン</t>
    </rPh>
    <rPh sb="20" eb="21">
      <t>ミ</t>
    </rPh>
    <rPh sb="23" eb="26">
      <t>ショクインスウ</t>
    </rPh>
    <phoneticPr fontId="6"/>
  </si>
  <si>
    <t>令和８年４月、５月</t>
    <rPh sb="0" eb="2">
      <t>レイワ</t>
    </rPh>
    <rPh sb="3" eb="4">
      <t>ネン</t>
    </rPh>
    <rPh sb="5" eb="6">
      <t>ガツ</t>
    </rPh>
    <rPh sb="8" eb="9">
      <t>ガツ</t>
    </rPh>
    <phoneticPr fontId="6"/>
  </si>
  <si>
    <t xml:space="preserve">1 </t>
    <phoneticPr fontId="6"/>
  </si>
  <si>
    <t>処遇改善加算Ⅰ</t>
  </si>
  <si>
    <t>申請時、令和８年度特例要件を満たすこととしていない</t>
  </si>
  <si>
    <t>処遇改善加算</t>
    <rPh sb="0" eb="4">
      <t>ショグウカイゼン</t>
    </rPh>
    <rPh sb="4" eb="6">
      <t>カサン</t>
    </rPh>
    <phoneticPr fontId="6"/>
  </si>
  <si>
    <t>申請時点でケアプランデータ連携システムを利用している</t>
  </si>
  <si>
    <t>表１　加算率一覧</t>
    <rPh sb="0" eb="1">
      <t>ヒョウ</t>
    </rPh>
    <rPh sb="3" eb="6">
      <t>カサンリツ</t>
    </rPh>
    <rPh sb="6" eb="8">
      <t>イチラン</t>
    </rPh>
    <phoneticPr fontId="6"/>
  </si>
  <si>
    <t>表３</t>
    <rPh sb="0" eb="1">
      <t>ヒョウ</t>
    </rPh>
    <phoneticPr fontId="6"/>
  </si>
  <si>
    <t>表５</t>
    <rPh sb="0" eb="1">
      <t>ヒョウ</t>
    </rPh>
    <phoneticPr fontId="6"/>
  </si>
  <si>
    <t>表６　処遇改善加算Ⅳの比率（月額賃金改善要件Ⅰ）</t>
    <rPh sb="0" eb="1">
      <t>ヒョウ</t>
    </rPh>
    <rPh sb="11" eb="13">
      <t>ヒリツ</t>
    </rPh>
    <rPh sb="14" eb="16">
      <t>ゲツガク</t>
    </rPh>
    <rPh sb="16" eb="18">
      <t>チンギン</t>
    </rPh>
    <rPh sb="18" eb="20">
      <t>カイゼン</t>
    </rPh>
    <rPh sb="20" eb="22">
      <t>ヨウケン</t>
    </rPh>
    <phoneticPr fontId="6"/>
  </si>
  <si>
    <t>表８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6"/>
  </si>
  <si>
    <t>表９　令和８年度特例要件</t>
    <rPh sb="0" eb="1">
      <t>ヒョウ</t>
    </rPh>
    <rPh sb="3" eb="5">
      <t>レイワ</t>
    </rPh>
    <rPh sb="6" eb="8">
      <t>ネンド</t>
    </rPh>
    <rPh sb="8" eb="10">
      <t>トクレイ</t>
    </rPh>
    <rPh sb="10" eb="12">
      <t>ヨウケン</t>
    </rPh>
    <phoneticPr fontId="6"/>
  </si>
  <si>
    <t>✓</t>
    <phoneticPr fontId="6"/>
  </si>
  <si>
    <t>４、５月の算定可能加算</t>
    <rPh sb="3" eb="4">
      <t>ガツ</t>
    </rPh>
    <rPh sb="5" eb="7">
      <t>サンテイ</t>
    </rPh>
    <rPh sb="7" eb="9">
      <t>カノウ</t>
    </rPh>
    <rPh sb="9" eb="11">
      <t>カサン</t>
    </rPh>
    <phoneticPr fontId="6"/>
  </si>
  <si>
    <t>サービス区分</t>
    <phoneticPr fontId="6"/>
  </si>
  <si>
    <t>コード値</t>
    <rPh sb="3" eb="4">
      <t>チ</t>
    </rPh>
    <phoneticPr fontId="78"/>
  </si>
  <si>
    <t>処遇改善加算Ⅳとの比</t>
    <rPh sb="9" eb="10">
      <t>ヒ</t>
    </rPh>
    <phoneticPr fontId="6"/>
  </si>
  <si>
    <t>対象</t>
    <rPh sb="0" eb="2">
      <t>タイショウ</t>
    </rPh>
    <phoneticPr fontId="6"/>
  </si>
  <si>
    <t>要件</t>
    <rPh sb="0" eb="2">
      <t>ヨウケン</t>
    </rPh>
    <phoneticPr fontId="6"/>
  </si>
  <si>
    <t>処遇改善加算　加算率（令和８年４月・５月）</t>
    <rPh sb="0" eb="4">
      <t>ショグウカイゼン</t>
    </rPh>
    <rPh sb="4" eb="6">
      <t>カサン</t>
    </rPh>
    <rPh sb="7" eb="10">
      <t>カサンリツ</t>
    </rPh>
    <rPh sb="11" eb="13">
      <t>レイワ</t>
    </rPh>
    <rPh sb="14" eb="15">
      <t>ネン</t>
    </rPh>
    <rPh sb="16" eb="17">
      <t>ガツ</t>
    </rPh>
    <rPh sb="19" eb="20">
      <t>ガツ</t>
    </rPh>
    <phoneticPr fontId="6"/>
  </si>
  <si>
    <t>処遇改善加算　加算率（令和８年６月以降）</t>
    <rPh sb="0" eb="4">
      <t>ショグウカイゼン</t>
    </rPh>
    <rPh sb="4" eb="6">
      <t>カサン</t>
    </rPh>
    <rPh sb="7" eb="10">
      <t>カサンリツ</t>
    </rPh>
    <rPh sb="11" eb="13">
      <t>レイワ</t>
    </rPh>
    <rPh sb="14" eb="15">
      <t>ネン</t>
    </rPh>
    <rPh sb="16" eb="17">
      <t>ガツ</t>
    </rPh>
    <rPh sb="17" eb="19">
      <t>イコウ</t>
    </rPh>
    <phoneticPr fontId="6"/>
  </si>
  <si>
    <t>分類</t>
    <rPh sb="0" eb="2">
      <t>ブンルイ</t>
    </rPh>
    <phoneticPr fontId="6"/>
  </si>
  <si>
    <t>加算対象</t>
    <rPh sb="0" eb="2">
      <t>カサン</t>
    </rPh>
    <rPh sb="2" eb="4">
      <t>タイショウ</t>
    </rPh>
    <phoneticPr fontId="6"/>
  </si>
  <si>
    <t>加算対象外</t>
    <rPh sb="0" eb="2">
      <t>カサン</t>
    </rPh>
    <rPh sb="2" eb="5">
      <t>タイショウガイ</t>
    </rPh>
    <phoneticPr fontId="6"/>
  </si>
  <si>
    <t>訪問介護</t>
  </si>
  <si>
    <t>申請後、ケアプランデータ連携システムに加入し、利用している</t>
    <rPh sb="0" eb="2">
      <t>シンセイ</t>
    </rPh>
    <rPh sb="2" eb="3">
      <t>ゴ</t>
    </rPh>
    <rPh sb="19" eb="21">
      <t>カニュウ</t>
    </rPh>
    <rPh sb="23" eb="25">
      <t>リヨウ</t>
    </rPh>
    <phoneticPr fontId="6"/>
  </si>
  <si>
    <t>社会福祉連携推進法人に所属</t>
    <rPh sb="11" eb="13">
      <t>ショゾク</t>
    </rPh>
    <phoneticPr fontId="6"/>
  </si>
  <si>
    <t>処遇改善加算Ⅱ</t>
  </si>
  <si>
    <t>処遇改善加算Ⅲ</t>
  </si>
  <si>
    <t>処遇改善加算Ⅳ</t>
  </si>
  <si>
    <t>処遇改善加算Ⅰイ</t>
    <phoneticPr fontId="6"/>
  </si>
  <si>
    <t>処遇改善加算Ⅰロ</t>
    <phoneticPr fontId="6"/>
  </si>
  <si>
    <t>処遇改善加算Ⅱイ</t>
    <phoneticPr fontId="6"/>
  </si>
  <si>
    <t>処遇改善加算Ⅱロ</t>
    <phoneticPr fontId="6"/>
  </si>
  <si>
    <t>処遇改善加算Ⅲ</t>
    <phoneticPr fontId="6"/>
  </si>
  <si>
    <t>処遇改善加算Ⅳ</t>
    <phoneticPr fontId="6"/>
  </si>
  <si>
    <t>処遇改善加算</t>
    <rPh sb="0" eb="2">
      <t>ショグウ</t>
    </rPh>
    <rPh sb="2" eb="4">
      <t>カイゼン</t>
    </rPh>
    <rPh sb="4" eb="6">
      <t>カサン</t>
    </rPh>
    <phoneticPr fontId="6"/>
  </si>
  <si>
    <t>対象外</t>
    <rPh sb="0" eb="2">
      <t>タイショウ</t>
    </rPh>
    <rPh sb="2" eb="3">
      <t>ガイ</t>
    </rPh>
    <phoneticPr fontId="6"/>
  </si>
  <si>
    <t>夜間対応型訪問介護</t>
  </si>
  <si>
    <t>申請後、ケアプランデータ連携システムに加入し、利用している</t>
  </si>
  <si>
    <t>11</t>
    <phoneticPr fontId="78"/>
  </si>
  <si>
    <t>その他</t>
    <rPh sb="2" eb="3">
      <t>タ</t>
    </rPh>
    <phoneticPr fontId="6"/>
  </si>
  <si>
    <t>表４</t>
    <rPh sb="0" eb="1">
      <t>ヒョウ</t>
    </rPh>
    <phoneticPr fontId="6"/>
  </si>
  <si>
    <t>処遇改善加算Ⅱ</t>
    <phoneticPr fontId="6"/>
  </si>
  <si>
    <t>定期巡回･随時対応型訪問介護看護</t>
  </si>
  <si>
    <t>71</t>
    <phoneticPr fontId="78"/>
  </si>
  <si>
    <t>○</t>
    <phoneticPr fontId="6"/>
  </si>
  <si>
    <t>訪問入浴介護</t>
    <phoneticPr fontId="6"/>
  </si>
  <si>
    <t>76</t>
    <phoneticPr fontId="78"/>
  </si>
  <si>
    <t>介護予防訪問入浴介護</t>
    <phoneticPr fontId="6"/>
  </si>
  <si>
    <t>12</t>
    <phoneticPr fontId="78"/>
  </si>
  <si>
    <t>通所介護</t>
  </si>
  <si>
    <t>62</t>
    <phoneticPr fontId="78"/>
  </si>
  <si>
    <t>介護予防</t>
    <rPh sb="0" eb="2">
      <t>カイゴ</t>
    </rPh>
    <rPh sb="2" eb="4">
      <t>ヨボウ</t>
    </rPh>
    <phoneticPr fontId="6"/>
  </si>
  <si>
    <t>６月以降の算定可能加算</t>
    <rPh sb="1" eb="2">
      <t>ガツ</t>
    </rPh>
    <rPh sb="2" eb="4">
      <t>イコウ</t>
    </rPh>
    <rPh sb="5" eb="7">
      <t>サンテイ</t>
    </rPh>
    <rPh sb="7" eb="9">
      <t>カノウ</t>
    </rPh>
    <rPh sb="9" eb="11">
      <t>カサン</t>
    </rPh>
    <phoneticPr fontId="6"/>
  </si>
  <si>
    <t>地域密着型通所介護</t>
  </si>
  <si>
    <t>15</t>
    <phoneticPr fontId="78"/>
  </si>
  <si>
    <t>通所リハビリテーション</t>
    <phoneticPr fontId="6"/>
  </si>
  <si>
    <t>78</t>
    <phoneticPr fontId="78"/>
  </si>
  <si>
    <t>介護予防通所リハビリテーション</t>
    <phoneticPr fontId="6"/>
  </si>
  <si>
    <t>16</t>
    <phoneticPr fontId="78"/>
  </si>
  <si>
    <t>特定施設入居者生活介護</t>
    <phoneticPr fontId="6"/>
  </si>
  <si>
    <t>申請時点で生産性向上推進体制加算Ⅰ又はⅡを算定済</t>
  </si>
  <si>
    <t>申請後、生産性向上推進体制加算Ⅰ又はⅡを算定</t>
    <phoneticPr fontId="6"/>
  </si>
  <si>
    <t>66</t>
    <phoneticPr fontId="78"/>
  </si>
  <si>
    <t>特定施設入居者生活介護（短期利用型）</t>
    <rPh sb="12" eb="14">
      <t>タンキ</t>
    </rPh>
    <rPh sb="14" eb="16">
      <t>リヨウ</t>
    </rPh>
    <rPh sb="16" eb="17">
      <t>ガタ</t>
    </rPh>
    <phoneticPr fontId="6"/>
  </si>
  <si>
    <t>33</t>
    <phoneticPr fontId="78"/>
  </si>
  <si>
    <t>介護予防特定施設入居者生活介護</t>
    <phoneticPr fontId="6"/>
  </si>
  <si>
    <t>27</t>
    <phoneticPr fontId="78"/>
  </si>
  <si>
    <t>短期利用型</t>
    <rPh sb="0" eb="5">
      <t>タンキリヨウガタ</t>
    </rPh>
    <phoneticPr fontId="6"/>
  </si>
  <si>
    <t>地域密着型特定施設入居者生活介護</t>
    <phoneticPr fontId="6"/>
  </si>
  <si>
    <t>申請後、生産性向上推進体制加算Ⅰ又はⅡを算定</t>
  </si>
  <si>
    <t>35</t>
    <phoneticPr fontId="78"/>
  </si>
  <si>
    <t>地域密着型特定施設入居者生活介護（短期利用型）</t>
    <rPh sb="17" eb="22">
      <t>タンキリヨウガタ</t>
    </rPh>
    <phoneticPr fontId="6"/>
  </si>
  <si>
    <t>認知症対応型通所介護</t>
    <phoneticPr fontId="6"/>
  </si>
  <si>
    <t>28</t>
    <phoneticPr fontId="78"/>
  </si>
  <si>
    <t>介護予防認知症対応型通所介護</t>
    <phoneticPr fontId="6"/>
  </si>
  <si>
    <t>72</t>
    <phoneticPr fontId="78"/>
  </si>
  <si>
    <t>小規模多機能型居宅介護</t>
  </si>
  <si>
    <t>74</t>
    <phoneticPr fontId="78"/>
  </si>
  <si>
    <t>小規模多機能型居宅介護（短期利用型）</t>
    <rPh sb="12" eb="17">
      <t>タンキリヨウガタ</t>
    </rPh>
    <phoneticPr fontId="6"/>
  </si>
  <si>
    <t>73</t>
    <phoneticPr fontId="78"/>
  </si>
  <si>
    <t>介護予防小規模多機能型居宅介護</t>
    <phoneticPr fontId="6"/>
  </si>
  <si>
    <t>68</t>
    <phoneticPr fontId="78"/>
  </si>
  <si>
    <t>短期利用型</t>
    <rPh sb="0" eb="2">
      <t>タンキ</t>
    </rPh>
    <rPh sb="2" eb="4">
      <t>リヨウ</t>
    </rPh>
    <rPh sb="4" eb="5">
      <t>ガタ</t>
    </rPh>
    <phoneticPr fontId="6"/>
  </si>
  <si>
    <t>介護予防小規模多機能型居宅介護（短期利用型）</t>
    <phoneticPr fontId="6"/>
  </si>
  <si>
    <t>介護予防小規模多機能型居宅介護_短期利用型_R8</t>
  </si>
  <si>
    <t>75</t>
    <phoneticPr fontId="78"/>
  </si>
  <si>
    <t>看護小規模多機能型居宅介護</t>
  </si>
  <si>
    <t>69</t>
    <phoneticPr fontId="78"/>
  </si>
  <si>
    <t>介護予防・短期利用型</t>
    <rPh sb="0" eb="2">
      <t>カイゴ</t>
    </rPh>
    <rPh sb="2" eb="4">
      <t>ヨボウ</t>
    </rPh>
    <rPh sb="5" eb="7">
      <t>タンキ</t>
    </rPh>
    <rPh sb="7" eb="9">
      <t>リヨウ</t>
    </rPh>
    <rPh sb="9" eb="10">
      <t>ガタ</t>
    </rPh>
    <phoneticPr fontId="6"/>
  </si>
  <si>
    <t>看護小規模多機能型居宅介護（短期利用型）</t>
    <rPh sb="14" eb="19">
      <t>タンキリヨウガタ</t>
    </rPh>
    <phoneticPr fontId="6"/>
  </si>
  <si>
    <t>77</t>
    <phoneticPr fontId="78"/>
  </si>
  <si>
    <t>認知症対応型共同生活介護</t>
  </si>
  <si>
    <t>79</t>
    <phoneticPr fontId="78"/>
  </si>
  <si>
    <t>認知症対応型共同生活介護（短期利用型）</t>
    <phoneticPr fontId="6"/>
  </si>
  <si>
    <t>認知症対応型共同生活介護_短期利用型_R8</t>
  </si>
  <si>
    <t>32</t>
    <phoneticPr fontId="78"/>
  </si>
  <si>
    <t>介護予防認知症対応型共同生活介護</t>
  </si>
  <si>
    <t>38</t>
    <phoneticPr fontId="78"/>
  </si>
  <si>
    <t>介護予防認知症対応型共同生活介護（短期利用型）</t>
    <phoneticPr fontId="6"/>
  </si>
  <si>
    <t>介護予防認知症対応型共同生活介護_短期利用型_R8</t>
  </si>
  <si>
    <t>37</t>
    <phoneticPr fontId="78"/>
  </si>
  <si>
    <t>介護老人福祉施設</t>
  </si>
  <si>
    <t>39</t>
    <phoneticPr fontId="78"/>
  </si>
  <si>
    <t>対象外</t>
    <rPh sb="0" eb="3">
      <t>タイショウガイ</t>
    </rPh>
    <phoneticPr fontId="6"/>
  </si>
  <si>
    <t>地域密着型介護老人福祉施設</t>
  </si>
  <si>
    <t>51</t>
    <phoneticPr fontId="78"/>
  </si>
  <si>
    <t>短期入所生活介護</t>
  </si>
  <si>
    <t>54</t>
    <phoneticPr fontId="78"/>
  </si>
  <si>
    <t>介護予防短期入所生活介護</t>
  </si>
  <si>
    <t>21</t>
    <phoneticPr fontId="78"/>
  </si>
  <si>
    <t>介護老人保健施設</t>
  </si>
  <si>
    <t>24</t>
    <phoneticPr fontId="78"/>
  </si>
  <si>
    <t>52</t>
    <phoneticPr fontId="78"/>
  </si>
  <si>
    <t>22</t>
    <phoneticPr fontId="78"/>
  </si>
  <si>
    <t>25</t>
    <phoneticPr fontId="78"/>
  </si>
  <si>
    <t>23</t>
    <phoneticPr fontId="78"/>
  </si>
  <si>
    <t>介護医療院</t>
  </si>
  <si>
    <t>26</t>
    <phoneticPr fontId="78"/>
  </si>
  <si>
    <t>55</t>
    <phoneticPr fontId="78"/>
  </si>
  <si>
    <t>2A</t>
    <phoneticPr fontId="78"/>
  </si>
  <si>
    <t>訪問型サービス（独自）</t>
    <rPh sb="0" eb="2">
      <t>ホウモン</t>
    </rPh>
    <rPh sb="2" eb="3">
      <t>ガタ</t>
    </rPh>
    <rPh sb="8" eb="10">
      <t>ドクジ</t>
    </rPh>
    <phoneticPr fontId="78"/>
  </si>
  <si>
    <t>申請時点でケアプランデータ連携システムを利用している</t>
    <phoneticPr fontId="6"/>
  </si>
  <si>
    <t>申請後、ケアプランデータ連携システムに加入し、利用している</t>
    <phoneticPr fontId="6"/>
  </si>
  <si>
    <t>2B</t>
    <phoneticPr fontId="78"/>
  </si>
  <si>
    <t>訪問型サービス（独自／定率）</t>
    <rPh sb="0" eb="2">
      <t>ホウモン</t>
    </rPh>
    <rPh sb="2" eb="3">
      <t>ガタ</t>
    </rPh>
    <rPh sb="8" eb="10">
      <t>ドクジ</t>
    </rPh>
    <rPh sb="11" eb="13">
      <t>テイリツ</t>
    </rPh>
    <phoneticPr fontId="78"/>
  </si>
  <si>
    <t>A2</t>
    <phoneticPr fontId="78"/>
  </si>
  <si>
    <t>総合事業</t>
    <rPh sb="0" eb="2">
      <t>ソウゴウ</t>
    </rPh>
    <rPh sb="2" eb="4">
      <t>ジギョウ</t>
    </rPh>
    <phoneticPr fontId="6"/>
  </si>
  <si>
    <t>訪問型サービス（独自／定額）</t>
    <rPh sb="0" eb="2">
      <t>ホウモン</t>
    </rPh>
    <rPh sb="2" eb="3">
      <t>ガタ</t>
    </rPh>
    <rPh sb="8" eb="10">
      <t>ドクジ</t>
    </rPh>
    <rPh sb="11" eb="13">
      <t>テイガク</t>
    </rPh>
    <phoneticPr fontId="78"/>
  </si>
  <si>
    <t>A3</t>
    <phoneticPr fontId="78"/>
  </si>
  <si>
    <t>A4</t>
    <phoneticPr fontId="78"/>
  </si>
  <si>
    <t>通所型サービス（独自）（19人以上）</t>
    <rPh sb="0" eb="2">
      <t>ツウショ</t>
    </rPh>
    <rPh sb="2" eb="3">
      <t>ガタ</t>
    </rPh>
    <rPh sb="8" eb="10">
      <t>ドクジ</t>
    </rPh>
    <phoneticPr fontId="78"/>
  </si>
  <si>
    <t>A6</t>
    <phoneticPr fontId="78"/>
  </si>
  <si>
    <t>通所型サービス（独自／定率）（19人以上）</t>
    <rPh sb="0" eb="2">
      <t>ツウショ</t>
    </rPh>
    <rPh sb="2" eb="3">
      <t>ガタ</t>
    </rPh>
    <rPh sb="8" eb="10">
      <t>ドクジ</t>
    </rPh>
    <rPh sb="11" eb="13">
      <t>テイリツ</t>
    </rPh>
    <rPh sb="17" eb="18">
      <t>ニン</t>
    </rPh>
    <rPh sb="18" eb="20">
      <t>イジョウ</t>
    </rPh>
    <phoneticPr fontId="78"/>
  </si>
  <si>
    <t>A7</t>
    <phoneticPr fontId="78"/>
  </si>
  <si>
    <t>介護予防ケアマネジメント</t>
    <rPh sb="0" eb="2">
      <t>カイゴ</t>
    </rPh>
    <rPh sb="2" eb="4">
      <t>ヨボウ</t>
    </rPh>
    <phoneticPr fontId="6"/>
  </si>
  <si>
    <t>社会福祉連携推進法人に所属</t>
    <phoneticPr fontId="6"/>
  </si>
  <si>
    <t>通所型サービス（独自／定額）（19人以上）</t>
    <rPh sb="0" eb="2">
      <t>ツウショ</t>
    </rPh>
    <rPh sb="2" eb="3">
      <t>ガタ</t>
    </rPh>
    <rPh sb="8" eb="10">
      <t>ドクジ</t>
    </rPh>
    <rPh sb="11" eb="13">
      <t>テイガク</t>
    </rPh>
    <phoneticPr fontId="78"/>
  </si>
  <si>
    <t>A8</t>
    <phoneticPr fontId="78"/>
  </si>
  <si>
    <t>通所型サービス（独自）（19人未満）</t>
    <rPh sb="0" eb="2">
      <t>ツウショ</t>
    </rPh>
    <rPh sb="2" eb="3">
      <t>ガタ</t>
    </rPh>
    <rPh sb="8" eb="10">
      <t>ドクジ</t>
    </rPh>
    <rPh sb="15" eb="17">
      <t>ミマン</t>
    </rPh>
    <phoneticPr fontId="78"/>
  </si>
  <si>
    <t>介護予防訪問看護</t>
  </si>
  <si>
    <t>通所型サービス（独自／定率）（19人未満）</t>
    <rPh sb="0" eb="2">
      <t>ツウショ</t>
    </rPh>
    <rPh sb="2" eb="3">
      <t>ガタ</t>
    </rPh>
    <rPh sb="8" eb="10">
      <t>ドクジ</t>
    </rPh>
    <rPh sb="11" eb="13">
      <t>テイリツ</t>
    </rPh>
    <phoneticPr fontId="78"/>
  </si>
  <si>
    <t>訪問リハビリテーション</t>
  </si>
  <si>
    <t>通所型サービス（独自／定額）（19人未満）</t>
    <rPh sb="0" eb="2">
      <t>ツウショ</t>
    </rPh>
    <rPh sb="2" eb="3">
      <t>ガタ</t>
    </rPh>
    <rPh sb="8" eb="10">
      <t>ドクジ</t>
    </rPh>
    <rPh sb="11" eb="13">
      <t>テイガク</t>
    </rPh>
    <phoneticPr fontId="78"/>
  </si>
  <si>
    <t>介護予防訪問リハビリテーション</t>
  </si>
  <si>
    <t>AF</t>
    <phoneticPr fontId="6"/>
  </si>
  <si>
    <t>加算対象外</t>
    <rPh sb="0" eb="5">
      <t>カサンタイショウガイ</t>
    </rPh>
    <phoneticPr fontId="6"/>
  </si>
  <si>
    <t>居宅介護支援</t>
    <phoneticPr fontId="6"/>
  </si>
  <si>
    <t>介護予防支援</t>
    <phoneticPr fontId="6"/>
  </si>
  <si>
    <t>事業所の所在地（都道府県）</t>
    <rPh sb="8" eb="12">
      <t>トドウフケン</t>
    </rPh>
    <phoneticPr fontId="6"/>
  </si>
  <si>
    <t>事業所の所在地（市区町村）</t>
    <rPh sb="0" eb="3">
      <t>ジギョウショ</t>
    </rPh>
    <rPh sb="4" eb="7">
      <t>ショザイチ</t>
    </rPh>
    <rPh sb="8" eb="12">
      <t>シクチョウソン</t>
    </rPh>
    <phoneticPr fontId="6"/>
  </si>
  <si>
    <t>市区町村</t>
    <rPh sb="0" eb="4">
      <t>シクチョウソン</t>
    </rPh>
    <phoneticPr fontId="6"/>
  </si>
  <si>
    <t>北海道</t>
  </si>
  <si>
    <t>札幌市</t>
  </si>
  <si>
    <t>青森県</t>
  </si>
  <si>
    <t>函館市</t>
  </si>
  <si>
    <t>岩手県</t>
  </si>
  <si>
    <t>小樽市</t>
  </si>
  <si>
    <t>宮城県</t>
  </si>
  <si>
    <t>旭川市</t>
  </si>
  <si>
    <t>秋田県</t>
  </si>
  <si>
    <t>室蘭市</t>
  </si>
  <si>
    <t>山形県</t>
  </si>
  <si>
    <t>釧路市</t>
  </si>
  <si>
    <t>福島県</t>
  </si>
  <si>
    <t>帯広市</t>
  </si>
  <si>
    <t>茨城県</t>
  </si>
  <si>
    <t>北見市</t>
  </si>
  <si>
    <t>栃木県</t>
  </si>
  <si>
    <t>夕張市</t>
  </si>
  <si>
    <t>群馬県</t>
  </si>
  <si>
    <t>岩見沢市</t>
  </si>
  <si>
    <t>埼玉県</t>
  </si>
  <si>
    <t>網走市</t>
  </si>
  <si>
    <t>千葉県</t>
  </si>
  <si>
    <t>留萌市</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</si>
  <si>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</si>
  <si>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</si>
  <si>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</si>
  <si>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</si>
  <si>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</si>
  <si>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</si>
  <si>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</si>
  <si>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</si>
  <si>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</si>
  <si>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</si>
  <si>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</si>
  <si>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</si>
  <si>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</si>
  <si>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</si>
  <si>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</si>
  <si>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</si>
  <si>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</si>
  <si>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</si>
  <si>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</si>
  <si>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</si>
  <si>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</si>
  <si>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</si>
  <si>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</si>
  <si>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</si>
  <si>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</si>
  <si>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</si>
  <si>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</si>
  <si>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</si>
  <si>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</si>
  <si>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</si>
  <si>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</si>
  <si>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</si>
  <si>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</si>
  <si>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</si>
  <si>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</si>
  <si>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</si>
  <si>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</si>
  <si>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</si>
  <si>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</si>
  <si>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</si>
  <si>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</si>
  <si>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</si>
  <si>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</si>
  <si>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</si>
  <si>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</si>
  <si>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</si>
  <si>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</si>
  <si>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</si>
  <si>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</si>
  <si>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</si>
  <si>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</si>
  <si>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</si>
  <si>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</si>
  <si>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</si>
  <si>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</si>
  <si>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</si>
  <si>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</si>
  <si>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</si>
  <si>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</si>
  <si>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</si>
  <si>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</si>
  <si>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</si>
  <si>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</si>
  <si>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</si>
  <si>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</si>
  <si>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</si>
  <si>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</si>
  <si>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</si>
  <si>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</si>
  <si>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</si>
  <si>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</si>
  <si>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</si>
  <si>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</si>
  <si>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</si>
  <si>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</si>
  <si>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</si>
  <si>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</si>
  <si>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</si>
  <si>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</si>
  <si>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</si>
  <si>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</si>
  <si>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</si>
  <si>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</si>
  <si>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</si>
  <si>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</si>
  <si>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</si>
  <si>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</si>
  <si>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</si>
  <si>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</si>
  <si>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</si>
  <si>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</si>
  <si>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</si>
  <si>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</si>
  <si>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</si>
  <si>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</si>
  <si>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</si>
  <si>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</si>
  <si>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</si>
  <si>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</si>
  <si>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</si>
  <si>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</si>
  <si>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</si>
  <si>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</si>
  <si>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</si>
  <si>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</si>
  <si>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</si>
  <si>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</si>
  <si>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</si>
  <si>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</si>
  <si>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</si>
  <si>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</si>
  <si>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</si>
  <si>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</si>
  <si>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</si>
  <si>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</si>
  <si>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</si>
  <si>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</si>
  <si>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</si>
  <si>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</si>
  <si>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</si>
  <si>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</si>
  <si>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</si>
  <si>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</si>
  <si>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</si>
  <si>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</si>
  <si>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</si>
  <si>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</si>
  <si>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</si>
  <si>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</si>
  <si>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</si>
  <si>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</si>
  <si>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</si>
  <si>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</si>
  <si>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</si>
  <si>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</si>
  <si>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</si>
  <si>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</si>
  <si>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</si>
  <si>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</si>
  <si>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</si>
  <si>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</si>
  <si>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</si>
  <si>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</si>
  <si>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</si>
  <si>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</si>
  <si>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</si>
  <si>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</si>
  <si>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</si>
  <si>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</si>
  <si>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</si>
  <si>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</si>
  <si>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</si>
  <si>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</si>
  <si>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</si>
  <si>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</si>
  <si>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</si>
  <si>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</si>
  <si>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</si>
  <si>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</si>
  <si>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</si>
  <si>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</si>
  <si>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</si>
  <si>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</si>
  <si>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</si>
  <si>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</si>
  <si>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</si>
  <si>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</si>
  <si>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</si>
  <si>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</si>
  <si>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</si>
  <si>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</si>
  <si>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</si>
  <si>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</si>
  <si>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</si>
  <si>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</si>
  <si>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</si>
  <si>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</si>
  <si>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</si>
  <si>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</si>
  <si>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</si>
  <si>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</si>
  <si>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</si>
  <si>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</si>
  <si>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</si>
  <si>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</si>
  <si>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</si>
  <si>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</si>
  <si>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</si>
  <si>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</si>
  <si>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</si>
  <si>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</si>
  <si>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</si>
  <si>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</si>
  <si>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</si>
  <si>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</si>
  <si>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</si>
  <si>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</si>
  <si>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</si>
  <si>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</si>
  <si>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</si>
  <si>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</si>
  <si>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2"/>
  </si>
  <si>
    <t>泊村</t>
    <rPh sb="0" eb="2">
      <t>トマリムラ</t>
    </rPh>
    <phoneticPr fontId="2"/>
  </si>
  <si>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</si>
  <si>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</si>
  <si>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</si>
  <si>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</si>
  <si>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</si>
  <si>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</si>
  <si>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</si>
  <si>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</si>
  <si>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</si>
  <si>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</si>
  <si>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</si>
  <si>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</si>
  <si>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</si>
  <si>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</si>
  <si>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</si>
  <si>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</si>
  <si>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</si>
  <si>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</si>
  <si>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</si>
  <si>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</si>
  <si>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</si>
  <si>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</si>
  <si>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</si>
  <si>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</si>
  <si>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</si>
  <si>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</si>
  <si>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</si>
  <si>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</si>
  <si>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</si>
  <si>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</si>
  <si>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</si>
  <si>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</si>
  <si>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</si>
  <si>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</si>
  <si>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</si>
  <si>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</si>
  <si>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</si>
  <si>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</si>
  <si>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</si>
  <si>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</si>
  <si>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</si>
  <si>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</si>
  <si>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</si>
  <si>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</si>
  <si>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</si>
  <si>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</si>
  <si>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</si>
  <si>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</si>
  <si>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</si>
  <si>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</si>
  <si>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</si>
  <si>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</si>
  <si>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</si>
  <si>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</si>
  <si>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</si>
  <si>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</si>
  <si>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</si>
  <si>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2"/>
  </si>
  <si>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</si>
  <si>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</si>
  <si>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</si>
  <si>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</si>
  <si>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</si>
  <si>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</si>
  <si>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</si>
  <si>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</si>
  <si>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</si>
  <si>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</si>
  <si>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</si>
  <si>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</si>
  <si>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</si>
  <si>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</si>
  <si>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</si>
  <si>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</si>
  <si>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</si>
  <si>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</si>
  <si>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</si>
  <si>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</si>
  <si>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</si>
  <si>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</si>
  <si>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</si>
  <si>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</si>
  <si>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</si>
  <si>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</si>
  <si>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</si>
  <si>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</si>
  <si>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</si>
  <si>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</si>
  <si>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</si>
  <si>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</si>
  <si>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2"/>
  </si>
  <si>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</si>
  <si>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</si>
  <si>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</si>
  <si>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</si>
  <si>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</si>
  <si>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</si>
  <si>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</si>
  <si>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</si>
  <si>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</si>
  <si>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</si>
  <si>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</si>
  <si>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</si>
  <si>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</si>
  <si>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</si>
  <si>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</si>
  <si>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</si>
  <si>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</si>
  <si>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</si>
  <si>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</si>
  <si>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</si>
  <si>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</si>
  <si>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</si>
  <si>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</si>
  <si>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</si>
  <si>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</si>
  <si>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</si>
  <si>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</si>
  <si>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</si>
  <si>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</si>
  <si>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</si>
  <si>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</si>
  <si>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</si>
  <si>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</si>
  <si>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</si>
  <si>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</si>
  <si>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</si>
  <si>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</si>
  <si>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</si>
  <si>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</si>
  <si>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</si>
  <si>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</si>
  <si>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</si>
  <si>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</si>
  <si>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</si>
  <si>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</si>
  <si>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</si>
  <si>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</si>
  <si>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</si>
  <si>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</si>
  <si>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</si>
  <si>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</si>
  <si>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</si>
  <si>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</si>
  <si>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</si>
  <si>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</si>
  <si>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</si>
  <si>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</si>
  <si>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</si>
  <si>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</si>
  <si>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</si>
  <si>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</si>
  <si>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</si>
  <si>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</si>
  <si>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</si>
  <si>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</si>
  <si>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</si>
  <si>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</si>
  <si>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</si>
  <si>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</si>
  <si>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</si>
  <si>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</si>
  <si>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</si>
  <si>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</si>
  <si>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</si>
  <si>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</si>
  <si>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</si>
  <si>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</si>
  <si>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</si>
  <si>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</si>
  <si>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</si>
  <si>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</si>
  <si>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</si>
  <si>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</si>
  <si>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</si>
  <si>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</si>
  <si>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</si>
  <si>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</si>
  <si>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</si>
  <si>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</si>
  <si>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</si>
  <si>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</si>
  <si>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</si>
  <si>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</si>
  <si>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</si>
  <si>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</si>
  <si>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</si>
  <si>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</si>
  <si>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</si>
  <si>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</si>
  <si>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</si>
  <si>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</si>
  <si>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</si>
  <si>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</si>
  <si>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</si>
  <si>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</si>
  <si>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</si>
  <si>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</si>
  <si>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</si>
  <si>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</si>
  <si>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</si>
  <si>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</si>
  <si>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</si>
  <si>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</si>
  <si>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</si>
  <si>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</si>
  <si>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</si>
  <si>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</si>
  <si>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</si>
  <si>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</si>
  <si>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</si>
  <si>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</si>
  <si>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</si>
  <si>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</si>
  <si>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</si>
  <si>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</si>
  <si>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</si>
  <si>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</si>
  <si>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</si>
  <si>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</si>
  <si>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</si>
  <si>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</si>
  <si>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</si>
  <si>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</si>
  <si>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</si>
  <si>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</si>
  <si>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</si>
  <si>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</si>
  <si>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</si>
  <si>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</si>
  <si>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</si>
  <si>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</si>
  <si>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</si>
  <si>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</si>
  <si>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</si>
  <si>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</si>
  <si>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</si>
  <si>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</si>
  <si>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</si>
  <si>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</si>
  <si>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</si>
  <si>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</si>
  <si>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</si>
  <si>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</si>
  <si>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</si>
  <si>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</si>
  <si>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</si>
  <si>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</si>
  <si>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</si>
  <si>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</si>
  <si>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</si>
  <si>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</si>
  <si>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</si>
  <si>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</si>
  <si>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</si>
  <si>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</si>
  <si>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</si>
  <si>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</si>
  <si>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</si>
  <si>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</si>
  <si>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</si>
  <si>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</si>
  <si>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</si>
  <si>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</si>
  <si>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</si>
  <si>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</si>
  <si>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</si>
  <si>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</si>
  <si>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</si>
  <si>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</si>
  <si>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</si>
  <si>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</si>
  <si>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</si>
  <si>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</si>
  <si>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</si>
  <si>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</si>
  <si>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</si>
  <si>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</si>
  <si>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</si>
  <si>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</si>
  <si>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</si>
  <si>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</si>
  <si>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</si>
  <si>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</si>
  <si>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</si>
  <si>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</si>
  <si>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</si>
  <si>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</si>
  <si>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</si>
  <si>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</si>
  <si>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</si>
  <si>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</si>
  <si>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</si>
  <si>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</si>
  <si>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</si>
  <si>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</si>
  <si>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</si>
  <si>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</si>
  <si>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</si>
  <si>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</si>
  <si>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</si>
  <si>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</si>
  <si>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</si>
  <si>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</si>
  <si>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</si>
  <si>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</si>
  <si>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</si>
  <si>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</si>
  <si>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</si>
  <si>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</si>
  <si>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</si>
  <si>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</si>
  <si>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</si>
  <si>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</si>
  <si>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</si>
  <si>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</si>
  <si>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</si>
  <si>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</si>
  <si>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</si>
  <si>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</si>
  <si>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</si>
  <si>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</si>
  <si>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</si>
  <si>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</si>
  <si>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</si>
  <si>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</si>
  <si>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</si>
  <si>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</si>
  <si>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</si>
  <si>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</si>
  <si>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</si>
  <si>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</si>
  <si>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</si>
  <si>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</si>
  <si>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</si>
  <si>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</si>
  <si>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</si>
  <si>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</si>
  <si>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</si>
  <si>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</si>
  <si>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</si>
  <si>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</si>
  <si>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</si>
  <si>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</si>
  <si>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</si>
  <si>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</si>
  <si>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</si>
  <si>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</si>
  <si>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</si>
  <si>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</si>
  <si>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</si>
  <si>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</si>
  <si>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</si>
  <si>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</si>
  <si>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</si>
  <si>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</si>
  <si>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</si>
  <si>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</si>
  <si>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</si>
  <si>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</si>
  <si>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</si>
  <si>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</si>
  <si>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</si>
  <si>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</si>
  <si>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</si>
  <si>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</si>
  <si>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</si>
  <si>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</si>
  <si>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</si>
  <si>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</si>
  <si>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</si>
  <si>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2"/>
  </si>
  <si>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</si>
  <si>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</si>
  <si>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</si>
  <si>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</si>
  <si>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</si>
  <si>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</si>
  <si>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</si>
  <si>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</si>
  <si>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</si>
  <si>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</si>
  <si>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</si>
  <si>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</si>
  <si>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</si>
  <si>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</si>
  <si>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</si>
  <si>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</si>
  <si>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</si>
  <si>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</si>
  <si>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</si>
  <si>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</si>
  <si>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</si>
  <si>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</si>
  <si>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</si>
  <si>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</si>
  <si>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</si>
  <si>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</si>
  <si>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</si>
  <si>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</si>
  <si>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</si>
  <si>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</si>
  <si>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</si>
  <si>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</si>
  <si>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</si>
  <si>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</si>
  <si>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</si>
  <si>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</si>
  <si>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</si>
  <si>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</si>
  <si>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</si>
  <si>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</si>
  <si>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</si>
  <si>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</si>
  <si>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</si>
  <si>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</si>
  <si>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</si>
  <si>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</si>
  <si>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</si>
  <si>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</si>
  <si>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</si>
  <si>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</si>
  <si>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</si>
  <si>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</si>
  <si>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</si>
  <si>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</si>
  <si>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</si>
  <si>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</si>
  <si>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</si>
  <si>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</si>
  <si>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2"/>
  </si>
  <si>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</si>
  <si>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</si>
  <si>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</si>
  <si>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</si>
  <si>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</si>
  <si>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</si>
  <si>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</si>
  <si>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</si>
  <si>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</si>
  <si>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</si>
  <si>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</si>
  <si>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</si>
  <si>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</si>
  <si>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</si>
  <si>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</si>
  <si>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</si>
  <si>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</si>
  <si>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</si>
  <si>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</si>
  <si>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</si>
  <si>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</si>
  <si>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</si>
  <si>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</si>
  <si>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</si>
  <si>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</si>
  <si>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</si>
  <si>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</si>
  <si>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</si>
  <si>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</si>
  <si>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</si>
  <si>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</si>
  <si>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</si>
  <si>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</si>
  <si>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</si>
  <si>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</si>
  <si>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</si>
  <si>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</si>
  <si>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</si>
  <si>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</si>
  <si>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</si>
  <si>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</si>
  <si>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</si>
  <si>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</si>
  <si>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</si>
  <si>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</si>
  <si>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</si>
  <si>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</si>
  <si>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</si>
  <si>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</si>
  <si>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</si>
  <si>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</si>
  <si>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</si>
  <si>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</si>
  <si>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</si>
  <si>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</si>
  <si>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</si>
  <si>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</si>
  <si>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</si>
  <si>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</si>
  <si>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</si>
  <si>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</si>
  <si>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</si>
  <si>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</si>
  <si>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</si>
  <si>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</si>
  <si>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</si>
  <si>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</si>
  <si>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</si>
  <si>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</si>
  <si>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</si>
  <si>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</si>
  <si>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</si>
  <si>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</si>
  <si>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</si>
  <si>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</si>
  <si>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</si>
  <si>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</si>
  <si>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</si>
  <si>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</si>
  <si>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</si>
  <si>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</si>
  <si>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</si>
  <si>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</si>
  <si>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</si>
  <si>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</si>
  <si>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</si>
  <si>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</si>
  <si>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</si>
  <si>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</si>
  <si>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</si>
  <si>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</si>
  <si>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</si>
  <si>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</si>
  <si>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</si>
  <si>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</si>
  <si>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</si>
  <si>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</si>
  <si>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</si>
  <si>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</si>
  <si>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</si>
  <si>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</si>
  <si>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</si>
  <si>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</si>
  <si>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</si>
  <si>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</si>
  <si>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</si>
  <si>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</si>
  <si>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</si>
  <si>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</si>
  <si>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</si>
  <si>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</si>
  <si>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</si>
  <si>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</si>
  <si>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</si>
  <si>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</si>
  <si>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</si>
  <si>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</si>
  <si>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</si>
  <si>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</si>
  <si>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</si>
  <si>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</si>
  <si>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</si>
  <si>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</si>
  <si>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</si>
  <si>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</si>
  <si>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</si>
  <si>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</si>
  <si>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</si>
  <si>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</si>
  <si>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</si>
  <si>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</si>
  <si>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</si>
  <si>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</si>
  <si>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</si>
  <si>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</si>
  <si>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</si>
  <si>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</si>
  <si>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</si>
  <si>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</si>
  <si>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</si>
  <si>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</si>
  <si>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</si>
  <si>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</si>
  <si>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</si>
  <si>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</si>
  <si>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</si>
  <si>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</si>
  <si>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</si>
  <si>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</si>
  <si>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</si>
  <si>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</si>
  <si>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</si>
  <si>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</si>
  <si>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</si>
  <si>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</si>
  <si>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</si>
  <si>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</si>
  <si>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</si>
  <si>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</si>
  <si>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</si>
  <si>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</si>
  <si>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</si>
  <si>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</si>
  <si>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</si>
  <si>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</si>
  <si>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</si>
  <si>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</si>
  <si>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</si>
  <si>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</si>
  <si>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</si>
  <si>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</si>
  <si>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</si>
  <si>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</si>
  <si>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</si>
  <si>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</si>
  <si>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</si>
  <si>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</si>
  <si>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</si>
  <si>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</si>
  <si>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</si>
  <si>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</si>
  <si>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</si>
  <si>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</si>
  <si>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</si>
  <si>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</si>
  <si>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</si>
  <si>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</si>
  <si>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</si>
  <si>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</si>
  <si>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</si>
  <si>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</si>
  <si>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</si>
  <si>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</si>
  <si>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</si>
  <si>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</si>
  <si>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</si>
  <si>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</si>
  <si>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</si>
  <si>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</si>
  <si>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</si>
  <si>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</si>
  <si>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</si>
  <si>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</si>
  <si>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</si>
  <si>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</si>
  <si>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</si>
  <si>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</si>
  <si>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</si>
  <si>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</si>
  <si>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</si>
  <si>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</si>
  <si>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</si>
  <si>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</si>
  <si>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</si>
  <si>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</si>
  <si>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</si>
  <si>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</si>
  <si>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</si>
  <si>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</si>
  <si>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</si>
  <si>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</si>
  <si>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</si>
  <si>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</si>
  <si>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</si>
  <si>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</si>
  <si>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</si>
  <si>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</si>
  <si>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</si>
  <si>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</si>
  <si>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</si>
  <si>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</si>
  <si>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</si>
  <si>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</si>
  <si>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</si>
  <si>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</si>
  <si>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</si>
  <si>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</si>
  <si>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</si>
  <si>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</si>
  <si>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</si>
  <si>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</si>
  <si>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</si>
  <si>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</si>
  <si>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</si>
  <si>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</si>
  <si>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</si>
  <si>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</si>
  <si>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</si>
  <si>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</si>
  <si>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</si>
  <si>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</si>
  <si>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</si>
  <si>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</si>
  <si>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</si>
  <si>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</si>
  <si>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</si>
  <si>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</si>
  <si>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</si>
  <si>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</si>
  <si>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</si>
  <si>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</si>
  <si>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</si>
  <si>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</si>
  <si>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</si>
  <si>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</si>
  <si>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</si>
  <si>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</si>
  <si>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</si>
  <si>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</si>
  <si>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</si>
  <si>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</si>
  <si>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</si>
  <si>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</si>
  <si>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</si>
  <si>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</si>
  <si>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</si>
  <si>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</si>
  <si>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</si>
  <si>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</si>
  <si>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</si>
  <si>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</si>
  <si>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</si>
  <si>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</si>
  <si>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</si>
  <si>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</si>
  <si>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</si>
  <si>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</si>
  <si>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</si>
  <si>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</si>
  <si>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</si>
  <si>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</si>
  <si>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</si>
  <si>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</si>
  <si>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</si>
  <si>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</si>
  <si>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</si>
  <si>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</si>
  <si>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</si>
  <si>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</si>
  <si>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</si>
  <si>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</si>
  <si>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</si>
  <si>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</si>
  <si>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</si>
  <si>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</si>
  <si>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</si>
  <si>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</si>
  <si>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</si>
  <si>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</si>
  <si>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</si>
  <si>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</si>
  <si>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</si>
  <si>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</si>
  <si>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</si>
  <si>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</si>
  <si>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</si>
  <si>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</si>
  <si>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</si>
  <si>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</si>
  <si>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</si>
  <si>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</si>
  <si>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</si>
  <si>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</si>
  <si>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</si>
  <si>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</si>
  <si>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</si>
  <si>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</si>
  <si>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</si>
  <si>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</si>
  <si>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</si>
  <si>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</si>
  <si>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</si>
  <si>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</si>
  <si>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</si>
  <si>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</si>
  <si>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</si>
  <si>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</si>
  <si>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</si>
  <si>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</si>
  <si>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</si>
  <si>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</si>
  <si>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</si>
  <si>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</si>
  <si>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</si>
  <si>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</si>
  <si>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</si>
  <si>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</si>
  <si>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</si>
  <si>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</si>
  <si>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</si>
  <si>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</si>
  <si>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</si>
  <si>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</si>
  <si>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</si>
  <si>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</si>
  <si>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</si>
  <si>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</si>
  <si>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</si>
  <si>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</si>
  <si>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</si>
  <si>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</si>
  <si>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</si>
  <si>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</si>
  <si>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</si>
  <si>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</si>
  <si>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</si>
  <si>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</si>
  <si>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</si>
  <si>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</si>
  <si>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</si>
  <si>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</si>
  <si>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</si>
  <si>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</si>
  <si>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</si>
  <si>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</si>
  <si>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</si>
  <si>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</si>
  <si>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</si>
  <si>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</si>
  <si>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</si>
  <si>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</si>
  <si>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</si>
  <si>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</si>
  <si>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</si>
  <si>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</si>
  <si>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</si>
  <si>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</si>
  <si>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</si>
  <si>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</si>
  <si>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</si>
  <si>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</si>
  <si>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</si>
  <si>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</si>
  <si>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</si>
  <si>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</si>
  <si>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</si>
  <si>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</si>
  <si>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</si>
  <si>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</si>
  <si>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</si>
  <si>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</si>
  <si>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</si>
  <si>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</si>
  <si>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</si>
  <si>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</si>
  <si>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</si>
  <si>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</si>
  <si>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</si>
  <si>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</si>
  <si>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</si>
  <si>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</si>
  <si>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</si>
  <si>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</si>
  <si>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</si>
  <si>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</si>
  <si>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</si>
  <si>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</si>
  <si>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</si>
  <si>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</si>
  <si>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</si>
  <si>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</si>
  <si>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</si>
  <si>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</si>
  <si>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</si>
  <si>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</si>
  <si>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</si>
  <si>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</si>
  <si>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</si>
  <si>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</si>
  <si>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</si>
  <si>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</si>
  <si>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</si>
  <si>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</si>
  <si>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</si>
  <si>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</si>
  <si>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</si>
  <si>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</si>
  <si>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</si>
  <si>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</si>
  <si>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</si>
  <si>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</si>
  <si>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</si>
  <si>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</si>
  <si>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</si>
  <si>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</si>
  <si>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</si>
  <si>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</si>
  <si>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</si>
  <si>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</si>
  <si>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</si>
  <si>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</si>
  <si>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</si>
  <si>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</si>
  <si>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</si>
  <si>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</si>
  <si>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</si>
  <si>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</si>
  <si>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</si>
  <si>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</si>
  <si>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</si>
  <si>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</si>
  <si>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</si>
  <si>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</si>
  <si>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</si>
  <si>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</si>
  <si>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</si>
  <si>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</si>
  <si>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</si>
  <si>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</si>
  <si>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</si>
  <si>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</si>
  <si>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</si>
  <si>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</si>
  <si>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</si>
  <si>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</si>
  <si>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</si>
  <si>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</si>
  <si>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</si>
  <si>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</si>
  <si>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</si>
  <si>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</si>
  <si>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</si>
  <si>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</si>
  <si>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</si>
  <si>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</si>
  <si>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</si>
  <si>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</si>
  <si>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</si>
  <si>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</si>
  <si>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</si>
  <si>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</si>
  <si>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</si>
  <si>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</si>
  <si>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</si>
  <si>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</si>
  <si>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</si>
  <si>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</si>
  <si>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</si>
  <si>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</si>
  <si>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</si>
  <si>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</si>
  <si>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</si>
  <si>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</si>
  <si>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</si>
  <si>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</si>
  <si>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</si>
  <si>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</si>
  <si>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</si>
  <si>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</si>
  <si>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</si>
  <si>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</si>
  <si>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</si>
  <si>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</si>
  <si>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</si>
  <si>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</si>
  <si>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</si>
  <si>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</si>
  <si>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</si>
  <si>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</si>
  <si>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</si>
  <si>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</si>
  <si>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</si>
  <si>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</si>
  <si>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</si>
  <si>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</si>
  <si>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</si>
  <si>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</si>
  <si>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</si>
  <si>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</si>
  <si>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</si>
  <si>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</si>
  <si>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</si>
  <si>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</si>
  <si>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</si>
  <si>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</si>
  <si>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</si>
  <si>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</si>
  <si>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</si>
  <si>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</si>
  <si>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</si>
  <si>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</si>
  <si>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</si>
  <si>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</si>
  <si>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</si>
  <si>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</si>
  <si>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</si>
  <si>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</si>
  <si>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</si>
  <si>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</si>
  <si>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</si>
  <si>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</si>
  <si>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</si>
  <si>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</si>
  <si>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</si>
  <si>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</si>
  <si>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</si>
  <si>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</si>
  <si>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</si>
  <si>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</si>
  <si>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</si>
  <si>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</si>
  <si>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</si>
  <si>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</si>
  <si>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</si>
  <si>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</si>
  <si>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</si>
  <si>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</si>
  <si>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</si>
  <si>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</si>
  <si>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</si>
  <si>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</si>
  <si>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</si>
  <si>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</si>
  <si>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</si>
  <si>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</si>
  <si>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</si>
  <si>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</si>
  <si>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</si>
  <si>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</si>
  <si>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</si>
  <si>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</si>
  <si>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</si>
  <si>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</si>
  <si>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</si>
  <si>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</si>
  <si>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</si>
  <si>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</si>
  <si>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</si>
  <si>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</si>
  <si>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</si>
  <si>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</si>
  <si>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</si>
  <si>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</si>
  <si>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</si>
  <si>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</si>
  <si>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</si>
  <si>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</si>
  <si>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</si>
  <si>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</si>
  <si>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</si>
  <si>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</si>
  <si>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</si>
  <si>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</si>
  <si>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</si>
  <si>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</si>
  <si>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</si>
  <si>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</si>
  <si>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</si>
  <si>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</si>
  <si>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</si>
  <si>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</si>
  <si>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</si>
  <si>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</si>
  <si>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</si>
  <si>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</si>
  <si>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</si>
  <si>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</si>
  <si>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</si>
  <si>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</si>
  <si>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</si>
  <si>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</si>
  <si>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</si>
  <si>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</si>
  <si>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</si>
  <si>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</si>
  <si>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</si>
  <si>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</si>
  <si>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</si>
  <si>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</si>
  <si>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</si>
  <si>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</si>
  <si>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</si>
  <si>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</si>
  <si>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</si>
  <si>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</si>
  <si>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</si>
  <si>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</si>
  <si>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</si>
  <si>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</si>
  <si>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</si>
  <si>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</si>
  <si>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</si>
  <si>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</si>
  <si>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</si>
  <si>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</si>
  <si>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</si>
  <si>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</si>
  <si>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</si>
  <si>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</si>
  <si>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</si>
  <si>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</si>
  <si>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</si>
  <si>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</si>
  <si>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</si>
  <si>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</si>
  <si>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</si>
  <si>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</si>
  <si>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</si>
  <si>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</si>
  <si>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</si>
  <si>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</si>
  <si>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</si>
  <si>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</si>
  <si>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</si>
  <si>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</si>
  <si>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</si>
  <si>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</si>
  <si>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</si>
  <si>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</si>
  <si>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</si>
  <si>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</si>
  <si>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</si>
  <si>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</si>
  <si>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</si>
  <si>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</si>
  <si>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</si>
  <si>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</si>
  <si>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</si>
  <si>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</si>
  <si>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</si>
  <si>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</si>
  <si>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</si>
  <si>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</si>
  <si>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</si>
  <si>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</si>
  <si>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</si>
  <si>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</si>
  <si>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</si>
  <si>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</si>
  <si>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</si>
  <si>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</si>
  <si>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</si>
  <si>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</si>
  <si>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</si>
  <si>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</si>
  <si>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</si>
  <si>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</si>
  <si>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</si>
  <si>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</si>
  <si>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</si>
  <si>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</si>
  <si>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</si>
  <si>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</si>
  <si>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</si>
  <si>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</si>
  <si>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</si>
  <si>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</si>
  <si>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</si>
  <si>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</si>
  <si>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</si>
  <si>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</si>
  <si>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</si>
  <si>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</si>
  <si>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</si>
  <si>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</si>
  <si>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</si>
  <si>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</si>
  <si>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</si>
  <si>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</si>
  <si>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</si>
  <si>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</si>
  <si>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</si>
  <si>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</si>
  <si>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</si>
  <si>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</si>
  <si>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</si>
  <si>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</si>
  <si>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</si>
  <si>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</si>
  <si>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</si>
  <si>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</si>
  <si>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</si>
  <si>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</si>
  <si>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</si>
  <si>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</si>
  <si>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</si>
  <si>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</si>
  <si>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</si>
  <si>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</si>
  <si>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</si>
  <si>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</si>
  <si>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</si>
  <si>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</si>
  <si>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</si>
  <si>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</si>
  <si>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</si>
  <si>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</si>
  <si>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</si>
  <si>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</si>
  <si>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</si>
  <si>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</si>
  <si>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</si>
  <si>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</si>
  <si>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</si>
  <si>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</si>
  <si>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</si>
  <si>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</si>
  <si>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</si>
  <si>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</si>
  <si>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</si>
  <si>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</si>
  <si>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</si>
  <si>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</si>
  <si>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</si>
  <si>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</si>
  <si>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</si>
  <si>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</si>
  <si>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</si>
  <si>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</si>
  <si>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</si>
  <si>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</si>
  <si>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</si>
  <si>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</si>
  <si>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</si>
  <si>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</si>
  <si>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</si>
  <si>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</si>
  <si>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</si>
  <si>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</si>
  <si>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</si>
  <si>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</si>
  <si>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</si>
  <si>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</si>
  <si>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</si>
  <si>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</si>
  <si>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</si>
  <si>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</si>
  <si>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</si>
  <si>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</si>
  <si>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</si>
  <si>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</si>
  <si>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</si>
  <si>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</si>
  <si>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</si>
  <si>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</si>
  <si>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</si>
  <si>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</si>
  <si>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</si>
  <si>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</si>
  <si>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</si>
  <si>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</si>
  <si>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</si>
  <si>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</si>
  <si>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</si>
  <si>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</si>
  <si>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</si>
  <si>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</si>
  <si>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</si>
  <si>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</si>
  <si>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</si>
  <si>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</si>
  <si>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</si>
  <si>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</si>
  <si>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</si>
  <si>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</si>
  <si>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</si>
  <si>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</si>
  <si>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</si>
  <si>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</si>
  <si>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</si>
  <si>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</si>
  <si>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</si>
  <si>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</si>
  <si>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</si>
  <si>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</si>
  <si>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</si>
  <si>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</si>
  <si>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</si>
  <si>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</si>
  <si>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</si>
  <si>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</si>
  <si>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</si>
  <si>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</si>
  <si>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</si>
  <si>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</si>
  <si>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</si>
  <si>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</si>
  <si>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</si>
  <si>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</si>
  <si>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</si>
  <si>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</si>
  <si>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</si>
  <si>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</si>
  <si>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</si>
  <si>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</si>
  <si>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</si>
  <si>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</si>
  <si>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</si>
  <si>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</si>
  <si>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</si>
  <si>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</si>
  <si>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</si>
  <si>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</si>
  <si>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</si>
  <si>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</si>
  <si>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</si>
  <si>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</si>
  <si>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</si>
  <si>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</si>
  <si>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</si>
  <si>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</si>
  <si>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</si>
  <si>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</si>
  <si>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2"/>
  </si>
  <si>
    <t>那珂川市</t>
    <rPh sb="0" eb="3">
      <t>ナカガワ</t>
    </rPh>
    <rPh sb="3" eb="4">
      <t>シ</t>
    </rPh>
    <phoneticPr fontId="2"/>
  </si>
  <si>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</si>
  <si>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</si>
  <si>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</si>
  <si>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</si>
  <si>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</si>
  <si>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</si>
  <si>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</si>
  <si>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</si>
  <si>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</si>
  <si>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</si>
  <si>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</si>
  <si>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</si>
  <si>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</si>
  <si>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</si>
  <si>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</si>
  <si>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</si>
  <si>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</si>
  <si>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</si>
  <si>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</si>
  <si>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</si>
  <si>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</si>
  <si>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</si>
  <si>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</si>
  <si>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</si>
  <si>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</si>
  <si>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</si>
  <si>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</si>
  <si>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</si>
  <si>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</si>
  <si>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</si>
  <si>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</si>
  <si>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</si>
  <si>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</si>
  <si>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</si>
  <si>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</si>
  <si>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</si>
  <si>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</si>
  <si>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</si>
  <si>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</si>
  <si>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</si>
  <si>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</si>
  <si>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</si>
  <si>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</si>
  <si>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</si>
  <si>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</si>
  <si>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</si>
  <si>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</si>
  <si>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</si>
  <si>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</si>
  <si>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</si>
  <si>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</si>
  <si>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</si>
  <si>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</si>
  <si>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</si>
  <si>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</si>
  <si>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</si>
  <si>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</si>
  <si>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</si>
  <si>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</si>
  <si>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</si>
  <si>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</si>
  <si>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</si>
  <si>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</si>
  <si>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</si>
  <si>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</si>
  <si>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</si>
  <si>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</si>
  <si>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</si>
  <si>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</si>
  <si>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</si>
  <si>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</si>
  <si>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</si>
  <si>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</si>
  <si>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</si>
  <si>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</si>
  <si>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</si>
  <si>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</si>
  <si>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</si>
  <si>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</si>
  <si>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</si>
  <si>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</si>
  <si>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</si>
  <si>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</si>
  <si>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</si>
  <si>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</si>
  <si>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</si>
  <si>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</si>
  <si>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</si>
  <si>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</si>
  <si>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</si>
  <si>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</si>
  <si>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</si>
  <si>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</si>
  <si>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</si>
  <si>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</si>
  <si>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</si>
  <si>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</si>
  <si>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</si>
  <si>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</si>
  <si>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</si>
  <si>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</si>
  <si>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</si>
  <si>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</si>
  <si>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</si>
  <si>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</si>
  <si>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</si>
  <si>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</si>
  <si>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</si>
  <si>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</si>
  <si>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</si>
  <si>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</si>
  <si>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</si>
  <si>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</si>
  <si>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</si>
  <si>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</si>
  <si>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</si>
  <si>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</si>
  <si>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</si>
  <si>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</si>
  <si>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</si>
  <si>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</si>
  <si>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</si>
  <si>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</si>
  <si>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</si>
  <si>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</si>
  <si>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</si>
  <si>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</si>
  <si>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</si>
  <si>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</si>
  <si>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</si>
  <si>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</si>
  <si>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</si>
  <si>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</si>
  <si>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</si>
  <si>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</si>
  <si>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</si>
  <si>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</si>
  <si>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</si>
  <si>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</si>
  <si>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</si>
  <si>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</si>
  <si>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</si>
  <si>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</si>
  <si>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</si>
  <si>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</si>
  <si>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</si>
  <si>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</si>
  <si>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</si>
  <si>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</si>
  <si>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</si>
  <si>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</si>
  <si>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</si>
  <si>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</si>
  <si>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</si>
  <si>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</si>
  <si>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</si>
  <si>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</si>
  <si>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</si>
  <si>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</si>
  <si>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</si>
  <si>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</si>
  <si>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</si>
  <si>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</si>
  <si>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</si>
  <si>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</si>
  <si>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</si>
  <si>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</si>
  <si>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</si>
  <si>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</si>
  <si>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</si>
  <si>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</si>
  <si>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</si>
  <si>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</si>
  <si>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</si>
  <si>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</si>
  <si>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</si>
  <si>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</si>
  <si>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</si>
  <si>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</si>
  <si>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</si>
  <si>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</si>
  <si>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</si>
  <si>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</si>
  <si>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</si>
  <si>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</si>
  <si>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</si>
  <si>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</si>
  <si>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</si>
  <si>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</si>
  <si>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</si>
  <si>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</si>
  <si>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</si>
  <si>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</si>
  <si>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</si>
  <si>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</si>
  <si>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</si>
  <si>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</si>
  <si>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</si>
  <si>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</si>
  <si>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</si>
  <si>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</si>
  <si>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</si>
  <si>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</si>
  <si>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</si>
  <si>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</si>
  <si>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</si>
  <si>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</si>
  <si>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</si>
  <si>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</si>
  <si>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</si>
  <si>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</si>
  <si>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</si>
  <si>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</si>
  <si>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</si>
  <si>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</si>
  <si>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</si>
  <si>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</si>
  <si>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</si>
  <si>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</si>
  <si>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</si>
  <si>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</si>
  <si>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</si>
  <si>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</si>
  <si>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</si>
  <si>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</si>
  <si>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</si>
  <si>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</si>
  <si>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</si>
  <si>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</si>
  <si>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</si>
  <si>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</si>
  <si>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</si>
  <si>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</si>
  <si>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</si>
  <si>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</si>
  <si>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</si>
  <si>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</si>
  <si>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</si>
  <si>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</si>
  <si>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処遇改善加算Ⅳ</t>
    <rPh sb="0" eb="2">
      <t>ショグウ</t>
    </rPh>
    <rPh sb="2" eb="4">
      <t>カイゼン</t>
    </rPh>
    <rPh sb="4" eb="6">
      <t>カサン</t>
    </rPh>
    <phoneticPr fontId="6"/>
  </si>
  <si>
    <t>介護老人福祉施設R8</t>
    <phoneticPr fontId="6"/>
  </si>
  <si>
    <t>介護老人保健施設R8</t>
    <phoneticPr fontId="6"/>
  </si>
  <si>
    <t>介護医療院R8</t>
    <phoneticPr fontId="6"/>
  </si>
  <si>
    <t>地域密着型介護老人福祉施設R8</t>
    <phoneticPr fontId="6"/>
  </si>
  <si>
    <t>短期入所生活介護R8</t>
    <phoneticPr fontId="6"/>
  </si>
  <si>
    <t>介護予防短期入所生活介護R8</t>
    <phoneticPr fontId="6"/>
  </si>
  <si>
    <t xml:space="preserve">・計画書の時点で実施済みだった項目及び令和８年度中に対応すると誓約していた項目にチェック（✔）すること。
・「入職促進に向けた取組」、「資質の向上やキャリアアップに向けた支援」、「両立支援・多様な働き方の推進」、「腰痛を含む心身の健康管理」
     及び「やりがい・働きがいの醸成」の区分ごとに１以上を実施すること。
・「生産性向上のための取組」のうち２以上の取組を実施すること。１法人あたり１の施設又は事業所のみを運営するような法人等の小規模事業者であり、㉔の取組を実施している場合は、㉔の２を選択すること。
</t>
    <rPh sb="15" eb="17">
      <t>コウモク</t>
    </rPh>
    <rPh sb="17" eb="18">
      <t>オヨ</t>
    </rPh>
    <phoneticPr fontId="6"/>
  </si>
  <si>
    <t>（４）令和７年度の独自の賃金改善（処遇改善加算等の配分以外の独自の賃金額）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6"/>
  </si>
  <si>
    <t>なお、(d)及び(h)には、令和８年度から新たに処遇改善加算を算定する事業所も含めた、処遇改善加算を算定するサービス事業所における賃金総額を記入すること。</t>
    <rPh sb="6" eb="7">
      <t>オヨ</t>
    </rPh>
    <rPh sb="39" eb="40">
      <t>フク</t>
    </rPh>
    <rPh sb="43" eb="45">
      <t>ショグウ</t>
    </rPh>
    <rPh sb="45" eb="47">
      <t>カイゼン</t>
    </rPh>
    <rPh sb="47" eb="49">
      <t>カサン</t>
    </rPh>
    <rPh sb="50" eb="52">
      <t>サンテイ</t>
    </rPh>
    <rPh sb="58" eb="61">
      <t>ジギョウショ</t>
    </rPh>
    <rPh sb="65" eb="67">
      <t>チンギン</t>
    </rPh>
    <rPh sb="67" eb="69">
      <t>ソウガク</t>
    </rPh>
    <rPh sb="70" eb="72">
      <t>キニュウ</t>
    </rPh>
    <phoneticPr fontId="6"/>
  </si>
  <si>
    <r>
      <t>改善後の賃金要件</t>
    </r>
    <r>
      <rPr>
        <sz val="8"/>
        <color theme="1"/>
        <rFont val="ＭＳ Ｐゴシック"/>
        <family val="3"/>
        <charset val="128"/>
      </rPr>
      <t>（年額440万円以上）</t>
    </r>
    <r>
      <rPr>
        <sz val="9"/>
        <color theme="1"/>
        <rFont val="ＭＳ Ｐゴシック"/>
        <family val="3"/>
        <charset val="128"/>
      </rPr>
      <t>を満たす
職員数</t>
    </r>
    <r>
      <rPr>
        <sz val="8"/>
        <color theme="1"/>
        <rFont val="ＭＳ Ｐゴシック"/>
        <family val="3"/>
        <charset val="128"/>
      </rPr>
      <t>［人］</t>
    </r>
    <rPh sb="0" eb="2">
      <t>カイゼン</t>
    </rPh>
    <rPh sb="2" eb="3">
      <t>ゴ</t>
    </rPh>
    <rPh sb="4" eb="6">
      <t>チンギン</t>
    </rPh>
    <rPh sb="6" eb="8">
      <t>ヨウケン</t>
    </rPh>
    <rPh sb="20" eb="21">
      <t>ミ</t>
    </rPh>
    <rPh sb="24" eb="27">
      <t>ショクインスウ</t>
    </rPh>
    <phoneticPr fontId="6"/>
  </si>
  <si>
    <r>
      <t>　うち、処遇改善加算Ⅳ相当の加算額の１/２［円］
　（別紙様式3-1 ３⑴</t>
    </r>
    <r>
      <rPr>
        <sz val="11"/>
        <rFont val="ＭＳ Ｐゴシック"/>
        <family val="3"/>
        <charset val="128"/>
      </rPr>
      <t>の内数）</t>
    </r>
    <rPh sb="11" eb="13">
      <t>ソウトウ</t>
    </rPh>
    <rPh sb="14" eb="17">
      <t>カサンガク</t>
    </rPh>
    <rPh sb="38" eb="40">
      <t>ウチスウ</t>
    </rPh>
    <phoneticPr fontId="6"/>
  </si>
  <si>
    <t>(l)の独自の賃金改善額とは、令和７年度における独自の賃金改善分（初めて処遇改善加算を取得した年度以降に新たに行ったものに限る。旧３加算・処遇改善加算そのものの配分を除く。）をいうものであり、処遇改善加算等の加算額を超えて賃金改善を行った場合にはその金額も含む。(l)に計上する金額がある場合には、必ず「２（４）　令和７年度の独自の賃金改善（処遇改善加算等の配分以外の独自の賃金額）」欄に支給額、方法等の具体的な賃金改善の内容を記載すること。</t>
    <rPh sb="15" eb="17">
      <t>レイワ</t>
    </rPh>
    <rPh sb="64" eb="65">
      <t>キュウ</t>
    </rPh>
    <rPh sb="66" eb="68">
      <t>カサン</t>
    </rPh>
    <phoneticPr fontId="6"/>
  </si>
  <si>
    <t>！②賃金改善額 (b) が ①加算額 (a) を下回っています。</t>
    <phoneticPr fontId="6"/>
  </si>
  <si>
    <t>！この欄が「×」の場合、加算以外の部分で賃金水準が引き下げられています。この欄が「×」のまま提出する場合には、別紙様式５「特別な事情に係る届出書」を合わせて提出してください。
※「処遇改善加算等による賃金改善以外の部分で賃金水準を引き下げない」とは、令和８年度と令和７年度の加算等を除いた賃金総額を比較した上で、当該賃金総額が引き下がっていないことをいいます。
具体的には、「令和８年度の賃金の総額（d）」から「令和８年度の賃金改善額(e)」及び「介護分野の職員の賃上げ・職場環境改善等事業から賃金に充てた額(f)」を除いた額（c = d - e - f）と、「令和７年度の賃金の総額(h)」から令和７年度の各加算額、補助金額及び独自の賃金改善額  (i + j + k + l) 」を除いた額 {g = h -  (i + j + k + l)} を比較した上で、加算等の影響を除いた賃金額の水準を引き下げないことをいいます。</t>
    <phoneticPr fontId="6"/>
  </si>
  <si>
    <t>36</t>
    <phoneticPr fontId="6"/>
  </si>
  <si>
    <t>36</t>
    <phoneticPr fontId="78"/>
  </si>
  <si>
    <t>認知症対応型通所介護R8</t>
    <phoneticPr fontId="6"/>
  </si>
  <si>
    <t>訪問介護R8</t>
    <phoneticPr fontId="6"/>
  </si>
  <si>
    <t>夜間対応型訪問介護R8</t>
    <phoneticPr fontId="6"/>
  </si>
  <si>
    <t>定期巡回･随時対応型訪問介護看護R8</t>
    <phoneticPr fontId="6"/>
  </si>
  <si>
    <t>訪問入浴介護R8</t>
    <phoneticPr fontId="6"/>
  </si>
  <si>
    <t>介護予防訪問入浴介護R8</t>
    <phoneticPr fontId="6"/>
  </si>
  <si>
    <t>通所介護R8</t>
    <phoneticPr fontId="6"/>
  </si>
  <si>
    <t>地域密着型通所介護R8</t>
    <phoneticPr fontId="6"/>
  </si>
  <si>
    <t>通所リハビリテーションR8</t>
    <phoneticPr fontId="6"/>
  </si>
  <si>
    <t>介護予防通所リハビリテーションR8</t>
    <phoneticPr fontId="6"/>
  </si>
  <si>
    <t>特定施設入居者生活介護R8</t>
    <phoneticPr fontId="6"/>
  </si>
  <si>
    <t>介護予防特定施設入居者生活介護R8</t>
    <phoneticPr fontId="6"/>
  </si>
  <si>
    <t>地域密着型特定施設入居者生活介護R8</t>
    <phoneticPr fontId="6"/>
  </si>
  <si>
    <t>介護予防認知症対応型通所介護R8</t>
    <phoneticPr fontId="6"/>
  </si>
  <si>
    <t>小規模多機能型居宅介護R8</t>
    <phoneticPr fontId="6"/>
  </si>
  <si>
    <t>介護予防小規模多機能型居宅介護R8</t>
    <phoneticPr fontId="6"/>
  </si>
  <si>
    <t>看護小規模多機能型居宅介護R8</t>
    <phoneticPr fontId="6"/>
  </si>
  <si>
    <t>認知症対応型共同生活介護R8</t>
    <phoneticPr fontId="6"/>
  </si>
  <si>
    <t>介護予防認知症対応型共同生活介護R8</t>
    <phoneticPr fontId="6"/>
  </si>
  <si>
    <t>介護予防ケアマネジメントR8</t>
    <rPh sb="0" eb="2">
      <t>カイゴ</t>
    </rPh>
    <rPh sb="2" eb="4">
      <t>ヨボウ</t>
    </rPh>
    <phoneticPr fontId="6"/>
  </si>
  <si>
    <t>訪問看護R8</t>
    <phoneticPr fontId="6"/>
  </si>
  <si>
    <t>介護予防訪問看護R8</t>
    <phoneticPr fontId="6"/>
  </si>
  <si>
    <t>訪問リハビリテーションR8</t>
    <phoneticPr fontId="6"/>
  </si>
  <si>
    <t>介護予防訪問リハビリテーションR8</t>
    <phoneticPr fontId="6"/>
  </si>
  <si>
    <t>居宅介護支援R8</t>
    <phoneticPr fontId="6"/>
  </si>
  <si>
    <t>介護予防支援R8</t>
    <phoneticPr fontId="6"/>
  </si>
  <si>
    <t>特定施設入居者生活介護_短期利用型_R8</t>
    <rPh sb="12" eb="14">
      <t>タンキ</t>
    </rPh>
    <rPh sb="14" eb="16">
      <t>リヨウ</t>
    </rPh>
    <rPh sb="16" eb="17">
      <t>ガタ</t>
    </rPh>
    <phoneticPr fontId="6"/>
  </si>
  <si>
    <t>地域密着型特定施設入居者生活介護_短期利用型_R8</t>
    <rPh sb="17" eb="22">
      <t>タンキリヨウガタ</t>
    </rPh>
    <phoneticPr fontId="6"/>
  </si>
  <si>
    <t>小規模多機能型居宅介護_短期利用型_R8</t>
    <rPh sb="12" eb="17">
      <t>タンキリヨウガタ</t>
    </rPh>
    <phoneticPr fontId="6"/>
  </si>
  <si>
    <t>看護小規模多機能型居宅介護_短期利用型_R8</t>
    <rPh sb="14" eb="19">
      <t>タンキリヨウガタ</t>
    </rPh>
    <phoneticPr fontId="6"/>
  </si>
  <si>
    <t>短期入所療養介護_老健_R8</t>
  </si>
  <si>
    <t>介護予防短期入所療養介護_老健_R8</t>
  </si>
  <si>
    <t>訪問型サービス_独自_R8</t>
    <rPh sb="0" eb="2">
      <t>ホウモン</t>
    </rPh>
    <rPh sb="2" eb="3">
      <t>ガタ</t>
    </rPh>
    <rPh sb="8" eb="10">
      <t>ドクジ</t>
    </rPh>
    <phoneticPr fontId="78"/>
  </si>
  <si>
    <t>訪問型サービス_独自_定率_R8</t>
    <rPh sb="0" eb="2">
      <t>ホウモン</t>
    </rPh>
    <rPh sb="2" eb="3">
      <t>ガタ</t>
    </rPh>
    <rPh sb="8" eb="10">
      <t>ドクジ</t>
    </rPh>
    <rPh sb="11" eb="13">
      <t>テイリツ</t>
    </rPh>
    <phoneticPr fontId="78"/>
  </si>
  <si>
    <t>訪問型サービス_独自_定額_R8</t>
    <rPh sb="0" eb="2">
      <t>ホウモン</t>
    </rPh>
    <rPh sb="2" eb="3">
      <t>ガタ</t>
    </rPh>
    <rPh sb="8" eb="10">
      <t>ドクジ</t>
    </rPh>
    <rPh sb="11" eb="13">
      <t>テイガク</t>
    </rPh>
    <phoneticPr fontId="78"/>
  </si>
  <si>
    <t>介護予防短期入所療養介護 （医療院）</t>
    <rPh sb="14" eb="16">
      <t>イリョウ</t>
    </rPh>
    <rPh sb="16" eb="17">
      <t>イン</t>
    </rPh>
    <phoneticPr fontId="6"/>
  </si>
  <si>
    <t>介護予防短期入所療養介護（老健）</t>
    <phoneticPr fontId="6"/>
  </si>
  <si>
    <t>短期入所療養介護（老健）</t>
    <phoneticPr fontId="6"/>
  </si>
  <si>
    <t>短期入所療養介護（病院等）</t>
    <phoneticPr fontId="6"/>
  </si>
  <si>
    <t>介護予防短期入所療養介護（病院等）</t>
    <phoneticPr fontId="6"/>
  </si>
  <si>
    <t>短期入所療養介護（医療院）</t>
    <rPh sb="9" eb="11">
      <t>イリョウ</t>
    </rPh>
    <rPh sb="11" eb="12">
      <t>イン</t>
    </rPh>
    <phoneticPr fontId="6"/>
  </si>
  <si>
    <t>短期入所療養介護_病院等_R8</t>
    <phoneticPr fontId="6"/>
  </si>
  <si>
    <t>介護予防短期入所療養介護_病院等_R8</t>
    <phoneticPr fontId="6"/>
  </si>
  <si>
    <t>短期入所療養介護_医療院_R8</t>
    <rPh sb="9" eb="11">
      <t>イリョウ</t>
    </rPh>
    <rPh sb="11" eb="12">
      <t>イン</t>
    </rPh>
    <phoneticPr fontId="6"/>
  </si>
  <si>
    <t>介護予防短期入所療養介護_医療院_R8</t>
    <rPh sb="13" eb="15">
      <t>イリョウ</t>
    </rPh>
    <rPh sb="15" eb="16">
      <t>イン</t>
    </rPh>
    <phoneticPr fontId="6"/>
  </si>
  <si>
    <t>通所型サービス_独自_19人以上_R8</t>
    <rPh sb="0" eb="2">
      <t>ツウショ</t>
    </rPh>
    <rPh sb="2" eb="3">
      <t>ガタ</t>
    </rPh>
    <rPh sb="8" eb="10">
      <t>ドクジ</t>
    </rPh>
    <phoneticPr fontId="78"/>
  </si>
  <si>
    <t>通所型サービス_独自_定率_19人以上_R8</t>
    <rPh sb="0" eb="2">
      <t>ツウショ</t>
    </rPh>
    <rPh sb="2" eb="3">
      <t>ガタ</t>
    </rPh>
    <rPh sb="8" eb="10">
      <t>ドクジ</t>
    </rPh>
    <rPh sb="11" eb="13">
      <t>テイリツ</t>
    </rPh>
    <rPh sb="16" eb="17">
      <t>ニン</t>
    </rPh>
    <rPh sb="17" eb="19">
      <t>イジョウ</t>
    </rPh>
    <phoneticPr fontId="78"/>
  </si>
  <si>
    <t>通所型サービス_独自_定額_19人以上_R8</t>
    <rPh sb="0" eb="2">
      <t>ツウショ</t>
    </rPh>
    <rPh sb="2" eb="3">
      <t>ガタ</t>
    </rPh>
    <rPh sb="8" eb="10">
      <t>ドクジ</t>
    </rPh>
    <rPh sb="11" eb="13">
      <t>テイガク</t>
    </rPh>
    <phoneticPr fontId="78"/>
  </si>
  <si>
    <t>通所型サービス_独自_19人未満_R8</t>
    <rPh sb="0" eb="2">
      <t>ツウショ</t>
    </rPh>
    <rPh sb="2" eb="3">
      <t>ガタ</t>
    </rPh>
    <rPh sb="8" eb="10">
      <t>ドクジ</t>
    </rPh>
    <rPh sb="14" eb="16">
      <t>ミマン</t>
    </rPh>
    <phoneticPr fontId="78"/>
  </si>
  <si>
    <t>通所型サービス_独自_定率_19人未満_R8</t>
    <rPh sb="0" eb="2">
      <t>ツウショ</t>
    </rPh>
    <rPh sb="2" eb="3">
      <t>ガタ</t>
    </rPh>
    <rPh sb="8" eb="10">
      <t>ドクジ</t>
    </rPh>
    <rPh sb="11" eb="13">
      <t>テイリツ</t>
    </rPh>
    <phoneticPr fontId="78"/>
  </si>
  <si>
    <t>通所型サービス_独自_定額_19人未満_R8</t>
    <rPh sb="0" eb="2">
      <t>ツウショ</t>
    </rPh>
    <rPh sb="2" eb="3">
      <t>ガタ</t>
    </rPh>
    <rPh sb="8" eb="10">
      <t>ドクジ</t>
    </rPh>
    <rPh sb="11" eb="13">
      <t>テイガク</t>
    </rPh>
    <phoneticPr fontId="7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</si>
</sst>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9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b/>
      <u/>
      <sz val="9"/>
      <color rgb="FF000000"/>
      <name val="MS P ゴシック"/>
      <family val="3"/>
      <charset val="128"/>
    </font>
    <font>
      <sz val="10"/>
      <color theme="1"/>
      <name val="ＭＳ Ｐゴシック"/>
      <family val="3"/>
      <charset val="128"/>
      <scheme val="minor"/>
    </font>
    <font>
      <sz val="6"/>
      <name val="ＭＳ Ｐゴシック"/>
      <family val="2"/>
      <charset val="128"/>
      <scheme val="minor"/>
    </font>
    <font>
      <sz val="9"/>
      <color theme="1" tint="0.499984740745262"/>
      <name val="ＭＳ Ｐゴシック"/>
      <family val="3"/>
      <charset val="128"/>
    </font>
    <font>
      <b/>
      <sz val="9"/>
      <color theme="1" tint="0.499984740745262"/>
      <name val="ＭＳ Ｐゴシック"/>
      <family val="3"/>
      <charset val="128"/>
    </font>
    <font>
      <sz val="10"/>
      <color theme="1" tint="0.499984740745262"/>
      <name val="ＭＳ Ｐゴシック"/>
      <family val="3"/>
      <charset val="128"/>
    </font>
    <font>
      <sz val="14"/>
      <name val="ＭＳ Ｐゴシック"/>
      <family val="3"/>
      <charset val="128"/>
    </font>
    <font>
      <sz val="9"/>
      <color indexed="81"/>
      <name val="MS P ゴシック"/>
      <family val="3"/>
      <charset val="128"/>
    </font>
    <font>
      <sz val="15"/>
      <name val="ＭＳ Ｐゴシック"/>
      <family val="3"/>
      <charset val="128"/>
    </font>
    <font>
      <sz val="10"/>
      <name val="ＭＳ 明朝"/>
      <family val="1"/>
      <charset val="128"/>
    </font>
    <font>
      <sz val="10"/>
      <color rgb="FF000000"/>
      <name val="ＭＳ Ｐゴシック"/>
      <family val="3"/>
      <charset val="128"/>
      <scheme val="minor"/>
    </font>
    <font>
      <sz val="9"/>
      <color rgb="FF000000"/>
      <name val="ＭＳ Ｐゴシック"/>
      <family val="3"/>
      <charset val="128"/>
      <scheme val="minor"/>
    </font>
    <font>
      <sz val="11"/>
      <color theme="0" tint="-0.34998626667073579"/>
      <name val="ＭＳ Ｐゴシック"/>
      <family val="3"/>
      <charset val="128"/>
    </font>
    <font>
      <sz val="12"/>
      <color theme="0" tint="-0.34998626667073579"/>
      <name val="ＭＳ Ｐゴシック"/>
      <family val="3"/>
      <charset val="128"/>
    </font>
    <font>
      <sz val="10"/>
      <color theme="0" tint="-0.34998626667073579"/>
      <name val="ＭＳ Ｐゴシック"/>
      <family val="3"/>
      <charset val="128"/>
      <scheme val="minor"/>
    </font>
    <font>
      <sz val="11"/>
      <color theme="0" tint="-0.499984740745262"/>
      <name val="ＭＳ Ｐゴシック"/>
      <family val="3"/>
      <charset val="128"/>
    </font>
    <font>
      <sz val="11"/>
      <color theme="0" tint="-0.499984740745262"/>
      <name val="ＭＳ Ｐ明朝"/>
      <family val="1"/>
      <charset val="128"/>
    </font>
    <font>
      <sz val="10"/>
      <color theme="0" tint="-0.499984740745262"/>
      <name val="ＭＳ Ｐゴシック"/>
      <family val="3"/>
      <charset val="128"/>
    </font>
    <font>
      <sz val="9"/>
      <color theme="0" tint="-0.499984740745262"/>
      <name val="ＭＳ Ｐゴシック"/>
      <family val="3"/>
      <charset val="128"/>
    </font>
  </fonts>
  <fills count="3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
      <patternFill patternType="solid">
        <fgColor theme="9" tint="0.79998168889431442"/>
        <bgColor indexed="64"/>
      </patternFill>
    </fill>
    <fill>
      <patternFill patternType="solid">
        <fgColor theme="0" tint="-0.499984740745262"/>
        <bgColor indexed="64"/>
      </patternFill>
    </fill>
    <fill>
      <patternFill patternType="solid">
        <fgColor rgb="FFFFFFCC"/>
        <bgColor indexed="64"/>
      </patternFill>
    </fill>
  </fills>
  <borders count="16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hair">
        <color indexed="64"/>
      </left>
      <right style="thin">
        <color indexed="64"/>
      </right>
      <top style="hair">
        <color indexed="64"/>
      </top>
      <bottom style="hair">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style="hair">
        <color indexed="64"/>
      </right>
      <top style="thin">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right style="thin">
        <color theme="1" tint="0.499984740745262"/>
      </right>
      <top style="thin">
        <color theme="1" tint="0.499984740745262"/>
      </top>
      <bottom style="thin">
        <color theme="1" tint="0.499984740745262"/>
      </bottom>
      <diagonal/>
    </border>
    <border>
      <left/>
      <right/>
      <top/>
      <bottom style="medium">
        <color indexed="64"/>
      </bottom>
      <diagonal/>
    </border>
    <border>
      <left/>
      <right style="medium">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1" tint="0.499984740745262"/>
      </left>
      <right style="thin">
        <color theme="1" tint="0.499984740745262"/>
      </right>
      <top style="thin">
        <color theme="1" tint="0.499984740745262"/>
      </top>
      <bottom/>
      <diagonal/>
    </border>
    <border>
      <left style="thin">
        <color theme="0" tint="-0.499984740745262"/>
      </left>
      <right/>
      <top style="thin">
        <color theme="0" tint="-0.499984740745262"/>
      </top>
      <bottom style="thin">
        <color theme="0" tint="-0.499984740745262"/>
      </bottom>
      <diagonal/>
    </border>
    <border>
      <left/>
      <right style="hair">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right style="thin">
        <color theme="1" tint="0.499984740745262"/>
      </right>
      <top style="thin">
        <color theme="1" tint="0.499984740745262"/>
      </top>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theme="1" tint="0.499984740745262"/>
      </left>
      <right/>
      <top/>
      <bottom/>
      <diagonal/>
    </border>
    <border>
      <left style="thin">
        <color theme="1" tint="0.499984740745262"/>
      </left>
      <right/>
      <top style="thin">
        <color theme="1" tint="0.499984740745262"/>
      </top>
      <bottom/>
      <diagonal/>
    </border>
    <border>
      <left/>
      <right style="thin">
        <color theme="1" tint="0.499984740745262"/>
      </right>
      <top/>
      <bottom/>
      <diagonal/>
    </border>
    <border>
      <left style="thin">
        <color theme="1" tint="0.499984740745262"/>
      </left>
      <right/>
      <top/>
      <bottom style="thin">
        <color theme="1" tint="0.499984740745262"/>
      </bottom>
      <diagonal/>
    </border>
    <border>
      <left style="thin">
        <color theme="1" tint="0.499984740745262"/>
      </left>
      <right style="thin">
        <color theme="1" tint="0.499984740745262"/>
      </right>
      <top/>
      <bottom/>
      <diagonal/>
    </border>
    <border>
      <left style="thin">
        <color indexed="64"/>
      </left>
      <right style="medium">
        <color indexed="64"/>
      </right>
      <top/>
      <bottom style="medium">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s>
  <cellStyleXfs count="57">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11"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4" fillId="14" borderId="0" applyNumberFormat="0" applyBorder="0" applyAlignment="0" applyProtection="0">
      <alignment vertical="center"/>
    </xf>
    <xf numFmtId="0" fontId="43" fillId="15" borderId="0" applyNumberFormat="0" applyBorder="0" applyAlignment="0" applyProtection="0">
      <alignment vertical="center"/>
    </xf>
    <xf numFmtId="0" fontId="43" fillId="12" borderId="0" applyNumberFormat="0" applyBorder="0" applyAlignment="0" applyProtection="0">
      <alignment vertical="center"/>
    </xf>
    <xf numFmtId="0" fontId="43" fillId="13"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3" fillId="21" borderId="0" applyNumberFormat="0" applyBorder="0" applyAlignment="0" applyProtection="0">
      <alignment vertical="center"/>
    </xf>
    <xf numFmtId="0" fontId="43" fillId="16" borderId="0" applyNumberFormat="0" applyBorder="0" applyAlignment="0" applyProtection="0">
      <alignment vertical="center"/>
    </xf>
    <xf numFmtId="0" fontId="43" fillId="17" borderId="0" applyNumberFormat="0" applyBorder="0" applyAlignment="0" applyProtection="0">
      <alignment vertical="center"/>
    </xf>
    <xf numFmtId="0" fontId="43" fillId="22" borderId="0" applyNumberFormat="0" applyBorder="0" applyAlignment="0" applyProtection="0">
      <alignment vertical="center"/>
    </xf>
    <xf numFmtId="0" fontId="44" fillId="0" borderId="0" applyNumberFormat="0" applyFill="0" applyBorder="0" applyAlignment="0" applyProtection="0">
      <alignment vertical="center"/>
    </xf>
    <xf numFmtId="0" fontId="45" fillId="23" borderId="99" applyNumberFormat="0" applyAlignment="0" applyProtection="0">
      <alignment vertical="center"/>
    </xf>
    <xf numFmtId="0" fontId="46" fillId="24" borderId="0" applyNumberFormat="0" applyBorder="0" applyAlignment="0" applyProtection="0">
      <alignment vertical="center"/>
    </xf>
    <xf numFmtId="0" fontId="14" fillId="25" borderId="100" applyNumberFormat="0" applyFont="0" applyAlignment="0" applyProtection="0">
      <alignment vertical="center"/>
    </xf>
    <xf numFmtId="0" fontId="47" fillId="0" borderId="101" applyNumberFormat="0" applyFill="0" applyAlignment="0" applyProtection="0">
      <alignment vertical="center"/>
    </xf>
    <xf numFmtId="0" fontId="48" fillId="6" borderId="0" applyNumberFormat="0" applyBorder="0" applyAlignment="0" applyProtection="0">
      <alignment vertical="center"/>
    </xf>
    <xf numFmtId="0" fontId="49" fillId="26" borderId="102" applyNumberFormat="0" applyAlignment="0" applyProtection="0">
      <alignment vertical="center"/>
    </xf>
    <xf numFmtId="0" fontId="50" fillId="0" borderId="0" applyNumberFormat="0" applyFill="0" applyBorder="0" applyAlignment="0" applyProtection="0">
      <alignment vertical="center"/>
    </xf>
    <xf numFmtId="0" fontId="51" fillId="0" borderId="103" applyNumberFormat="0" applyFill="0" applyAlignment="0" applyProtection="0">
      <alignment vertical="center"/>
    </xf>
    <xf numFmtId="0" fontId="52" fillId="0" borderId="104" applyNumberFormat="0" applyFill="0" applyAlignment="0" applyProtection="0">
      <alignment vertical="center"/>
    </xf>
    <xf numFmtId="0" fontId="53" fillId="0" borderId="105" applyNumberFormat="0" applyFill="0" applyAlignment="0" applyProtection="0">
      <alignment vertical="center"/>
    </xf>
    <xf numFmtId="0" fontId="53" fillId="0" borderId="0" applyNumberFormat="0" applyFill="0" applyBorder="0" applyAlignment="0" applyProtection="0">
      <alignment vertical="center"/>
    </xf>
    <xf numFmtId="0" fontId="54" fillId="0" borderId="106" applyNumberFormat="0" applyFill="0" applyAlignment="0" applyProtection="0">
      <alignment vertical="center"/>
    </xf>
    <xf numFmtId="0" fontId="55" fillId="26" borderId="107" applyNumberFormat="0" applyAlignment="0" applyProtection="0">
      <alignment vertical="center"/>
    </xf>
    <xf numFmtId="0" fontId="56" fillId="0" borderId="0" applyNumberFormat="0" applyFill="0" applyBorder="0" applyAlignment="0" applyProtection="0">
      <alignment vertical="center"/>
    </xf>
    <xf numFmtId="0" fontId="57" fillId="10" borderId="102" applyNumberFormat="0" applyAlignment="0" applyProtection="0">
      <alignment vertical="center"/>
    </xf>
    <xf numFmtId="0" fontId="29" fillId="0" borderId="0"/>
    <xf numFmtId="0" fontId="58" fillId="7"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xf numFmtId="0" fontId="7" fillId="0" borderId="0">
      <alignment vertical="center"/>
    </xf>
  </cellStyleXfs>
  <cellXfs count="985">
    <xf numFmtId="0" fontId="0" fillId="0" borderId="0" xfId="0">
      <alignment vertical="center"/>
    </xf>
    <xf numFmtId="0" fontId="61" fillId="0" borderId="0" xfId="0" applyFont="1">
      <alignment vertical="center"/>
    </xf>
    <xf numFmtId="0" fontId="62" fillId="0" borderId="0" xfId="0" applyFont="1">
      <alignment vertical="center"/>
    </xf>
    <xf numFmtId="0" fontId="63" fillId="0" borderId="0" xfId="0" applyFont="1" applyAlignment="1">
      <alignment horizontal="center" vertical="center" wrapText="1"/>
    </xf>
    <xf numFmtId="181" fontId="61" fillId="0" borderId="53" xfId="55" applyNumberFormat="1" applyFont="1" applyBorder="1" applyAlignment="1">
      <alignment vertical="center" wrapText="1"/>
    </xf>
    <xf numFmtId="0" fontId="61" fillId="0" borderId="77" xfId="0" applyFont="1" applyBorder="1" applyAlignment="1">
      <alignment horizontal="left" vertical="center" wrapText="1"/>
    </xf>
    <xf numFmtId="181" fontId="61" fillId="0" borderId="49" xfId="55" applyNumberFormat="1" applyFont="1" applyBorder="1" applyAlignment="1">
      <alignment vertical="center" wrapText="1"/>
    </xf>
    <xf numFmtId="181" fontId="61" fillId="0" borderId="1" xfId="55" applyNumberFormat="1" applyFont="1" applyBorder="1" applyAlignment="1">
      <alignment vertical="center" wrapText="1"/>
    </xf>
    <xf numFmtId="0" fontId="61" fillId="0" borderId="93" xfId="0" applyFont="1" applyBorder="1" applyAlignment="1">
      <alignment horizontal="left" vertical="center" wrapText="1"/>
    </xf>
    <xf numFmtId="181" fontId="61" fillId="0" borderId="56" xfId="55" applyNumberFormat="1" applyFont="1" applyBorder="1" applyAlignment="1">
      <alignment vertical="center" wrapText="1"/>
    </xf>
    <xf numFmtId="181" fontId="61" fillId="0" borderId="57" xfId="55" applyNumberFormat="1" applyFont="1" applyBorder="1" applyAlignment="1">
      <alignment vertical="center" wrapText="1"/>
    </xf>
    <xf numFmtId="181" fontId="61" fillId="0" borderId="58" xfId="55" applyNumberFormat="1" applyFont="1" applyBorder="1" applyAlignment="1">
      <alignment vertical="center" wrapText="1"/>
    </xf>
    <xf numFmtId="0" fontId="61" fillId="0" borderId="27" xfId="0" applyFont="1" applyBorder="1">
      <alignment vertical="center"/>
    </xf>
    <xf numFmtId="0" fontId="61" fillId="0" borderId="41" xfId="0" applyFont="1" applyBorder="1">
      <alignment vertical="center"/>
    </xf>
    <xf numFmtId="0" fontId="61" fillId="0" borderId="28" xfId="0" applyFont="1" applyBorder="1">
      <alignment vertical="center"/>
    </xf>
    <xf numFmtId="0" fontId="61" fillId="0" borderId="95" xfId="0" applyFont="1" applyBorder="1">
      <alignment vertical="center"/>
    </xf>
    <xf numFmtId="0" fontId="61" fillId="0" borderId="29" xfId="0" applyFont="1" applyBorder="1">
      <alignment vertical="center"/>
    </xf>
    <xf numFmtId="0" fontId="61" fillId="0" borderId="82" xfId="0" applyFont="1" applyBorder="1">
      <alignment vertical="center"/>
    </xf>
    <xf numFmtId="0" fontId="61" fillId="0" borderId="87" xfId="0" applyFont="1" applyBorder="1">
      <alignment vertical="center"/>
    </xf>
    <xf numFmtId="0" fontId="61" fillId="0" borderId="92" xfId="0" applyFont="1" applyBorder="1">
      <alignment vertical="center"/>
    </xf>
    <xf numFmtId="0" fontId="61" fillId="0" borderId="110" xfId="0" applyFont="1" applyBorder="1">
      <alignment vertical="center"/>
    </xf>
    <xf numFmtId="0" fontId="61" fillId="0" borderId="0" xfId="0" applyFont="1" applyAlignment="1">
      <alignment vertical="center" wrapText="1"/>
    </xf>
    <xf numFmtId="0" fontId="62" fillId="0" borderId="28" xfId="0" applyFont="1" applyBorder="1" applyAlignment="1">
      <alignment horizontal="center" vertical="center"/>
    </xf>
    <xf numFmtId="0" fontId="62" fillId="0" borderId="87" xfId="0" applyFont="1" applyBorder="1" applyAlignment="1">
      <alignment horizontal="center" vertical="center"/>
    </xf>
    <xf numFmtId="0" fontId="70" fillId="0" borderId="0" xfId="0" applyFont="1">
      <alignment vertical="center"/>
    </xf>
    <xf numFmtId="181" fontId="61" fillId="0" borderId="1" xfId="55" applyNumberFormat="1" applyFont="1" applyBorder="1" applyAlignment="1">
      <alignment horizontal="right" vertical="center" wrapText="1"/>
    </xf>
    <xf numFmtId="38" fontId="26" fillId="2" borderId="0" xfId="5" applyFont="1" applyFill="1" applyBorder="1" applyAlignment="1" applyProtection="1">
      <alignment horizontal="center" vertical="center" shrinkToFit="1"/>
    </xf>
    <xf numFmtId="38" fontId="65" fillId="2" borderId="0" xfId="5" applyFont="1" applyFill="1" applyBorder="1" applyAlignment="1" applyProtection="1">
      <alignment vertical="center" shrinkToFit="1"/>
    </xf>
    <xf numFmtId="38" fontId="24" fillId="2" borderId="0" xfId="5" applyFont="1" applyFill="1" applyBorder="1" applyAlignment="1" applyProtection="1">
      <alignment vertical="center" shrinkToFit="1"/>
    </xf>
    <xf numFmtId="10" fontId="21" fillId="2" borderId="0" xfId="55" applyNumberFormat="1" applyFont="1" applyFill="1" applyBorder="1" applyAlignment="1" applyProtection="1">
      <alignment horizontal="center" vertical="center"/>
    </xf>
    <xf numFmtId="0" fontId="61" fillId="0" borderId="56" xfId="55" applyNumberFormat="1" applyFont="1" applyBorder="1" applyAlignment="1">
      <alignment horizontal="center" vertical="center" wrapText="1"/>
    </xf>
    <xf numFmtId="0" fontId="61" fillId="0" borderId="57" xfId="55" applyNumberFormat="1" applyFont="1" applyBorder="1" applyAlignment="1">
      <alignment horizontal="center" vertical="center" wrapText="1"/>
    </xf>
    <xf numFmtId="0" fontId="61" fillId="0" borderId="58" xfId="55" applyNumberFormat="1" applyFont="1" applyBorder="1" applyAlignment="1">
      <alignment horizontal="center" vertical="center" wrapText="1"/>
    </xf>
    <xf numFmtId="181" fontId="61" fillId="0" borderId="49" xfId="55" applyNumberFormat="1" applyFont="1" applyBorder="1" applyAlignment="1">
      <alignment horizontal="right" vertical="center" wrapText="1"/>
    </xf>
    <xf numFmtId="181" fontId="61" fillId="0" borderId="56" xfId="55" applyNumberFormat="1" applyFont="1" applyBorder="1" applyAlignment="1">
      <alignment horizontal="right" vertical="center" wrapText="1"/>
    </xf>
    <xf numFmtId="0" fontId="70" fillId="0" borderId="0" xfId="0" applyFont="1" applyAlignment="1">
      <alignment horizontal="center" vertical="center"/>
    </xf>
    <xf numFmtId="0" fontId="62" fillId="0" borderId="0" xfId="0" applyFont="1" applyAlignment="1">
      <alignment horizontal="center" vertical="center"/>
    </xf>
    <xf numFmtId="0" fontId="61" fillId="0" borderId="77" xfId="0" applyFont="1" applyBorder="1">
      <alignment vertical="center"/>
    </xf>
    <xf numFmtId="38" fontId="20" fillId="0" borderId="1" xfId="5" applyFont="1" applyFill="1" applyBorder="1" applyAlignment="1" applyProtection="1">
      <alignment horizontal="right" vertical="center" shrinkToFit="1"/>
    </xf>
    <xf numFmtId="0" fontId="63" fillId="0" borderId="0" xfId="0" applyFont="1" applyAlignment="1">
      <alignment horizontal="left" vertical="center" wrapText="1"/>
    </xf>
    <xf numFmtId="0" fontId="61" fillId="0" borderId="0" xfId="0" applyFont="1" applyAlignment="1">
      <alignment horizontal="center" vertical="center" wrapText="1"/>
    </xf>
    <xf numFmtId="181" fontId="61" fillId="0" borderId="0" xfId="55" applyNumberFormat="1" applyFont="1" applyBorder="1" applyAlignment="1">
      <alignment horizontal="right" vertical="center" wrapText="1"/>
    </xf>
    <xf numFmtId="181" fontId="61" fillId="0" borderId="46" xfId="55" applyNumberFormat="1" applyFont="1" applyBorder="1" applyAlignment="1">
      <alignment horizontal="right" vertical="center" wrapText="1"/>
    </xf>
    <xf numFmtId="181" fontId="61" fillId="0" borderId="47" xfId="55" applyNumberFormat="1" applyFont="1" applyBorder="1" applyAlignment="1">
      <alignment horizontal="right" vertical="center" wrapText="1"/>
    </xf>
    <xf numFmtId="181" fontId="85" fillId="0" borderId="47" xfId="0" applyNumberFormat="1" applyFont="1" applyBorder="1" applyAlignment="1">
      <alignment vertical="center" wrapText="1"/>
    </xf>
    <xf numFmtId="181" fontId="85" fillId="0" borderId="95" xfId="0" applyNumberFormat="1" applyFont="1" applyBorder="1" applyAlignment="1">
      <alignment vertical="center" wrapText="1"/>
    </xf>
    <xf numFmtId="181" fontId="61" fillId="0" borderId="91" xfId="55" applyNumberFormat="1" applyFont="1" applyBorder="1" applyAlignment="1">
      <alignment vertical="center" wrapText="1"/>
    </xf>
    <xf numFmtId="181" fontId="61" fillId="0" borderId="28" xfId="55" applyNumberFormat="1" applyFont="1" applyBorder="1" applyAlignment="1">
      <alignment vertical="center" wrapText="1"/>
    </xf>
    <xf numFmtId="181" fontId="85" fillId="0" borderId="1" xfId="0" applyNumberFormat="1" applyFont="1" applyBorder="1" applyAlignment="1">
      <alignment vertical="center" wrapText="1"/>
    </xf>
    <xf numFmtId="181" fontId="85" fillId="0" borderId="82" xfId="0" applyNumberFormat="1" applyFont="1" applyBorder="1" applyAlignment="1">
      <alignment vertical="center" wrapText="1"/>
    </xf>
    <xf numFmtId="181" fontId="61" fillId="0" borderId="3" xfId="55" applyNumberFormat="1" applyFont="1" applyBorder="1" applyAlignment="1">
      <alignment vertical="center" wrapText="1"/>
    </xf>
    <xf numFmtId="181" fontId="61" fillId="0" borderId="29" xfId="55" applyNumberFormat="1" applyFont="1" applyBorder="1" applyAlignment="1">
      <alignment vertical="center" wrapText="1"/>
    </xf>
    <xf numFmtId="181" fontId="85" fillId="0" borderId="1" xfId="55" applyNumberFormat="1" applyFont="1" applyBorder="1" applyAlignment="1">
      <alignment vertical="center" wrapText="1"/>
    </xf>
    <xf numFmtId="181" fontId="85" fillId="0" borderId="82" xfId="55" applyNumberFormat="1" applyFont="1" applyBorder="1" applyAlignment="1">
      <alignment vertical="center" wrapText="1"/>
    </xf>
    <xf numFmtId="181" fontId="85" fillId="0" borderId="1" xfId="55" applyNumberFormat="1" applyFont="1" applyBorder="1" applyAlignment="1">
      <alignment vertical="center"/>
    </xf>
    <xf numFmtId="181" fontId="85" fillId="0" borderId="82" xfId="55" applyNumberFormat="1" applyFont="1" applyBorder="1" applyAlignment="1">
      <alignment vertical="center"/>
    </xf>
    <xf numFmtId="181" fontId="61" fillId="0" borderId="54" xfId="55" applyNumberFormat="1" applyFont="1" applyBorder="1" applyAlignment="1">
      <alignment horizontal="right" vertical="center" wrapText="1"/>
    </xf>
    <xf numFmtId="181" fontId="61" fillId="0" borderId="13" xfId="55" applyNumberFormat="1" applyFont="1" applyBorder="1" applyAlignment="1">
      <alignment horizontal="right" vertical="center" wrapText="1"/>
    </xf>
    <xf numFmtId="181" fontId="85" fillId="0" borderId="13" xfId="55" applyNumberFormat="1" applyFont="1" applyBorder="1" applyAlignment="1">
      <alignment vertical="center" wrapText="1"/>
    </xf>
    <xf numFmtId="181" fontId="85" fillId="0" borderId="30" xfId="55" applyNumberFormat="1" applyFont="1" applyBorder="1" applyAlignment="1">
      <alignment vertical="center" wrapText="1"/>
    </xf>
    <xf numFmtId="181" fontId="61" fillId="0" borderId="0" xfId="55" applyNumberFormat="1" applyFont="1" applyBorder="1" applyAlignment="1">
      <alignment vertical="center" wrapText="1"/>
    </xf>
    <xf numFmtId="181" fontId="61" fillId="0" borderId="152" xfId="55" applyNumberFormat="1" applyFont="1" applyBorder="1" applyAlignment="1">
      <alignment vertical="center" wrapText="1"/>
    </xf>
    <xf numFmtId="181" fontId="85" fillId="0" borderId="70" xfId="0" applyNumberFormat="1" applyFont="1" applyBorder="1" applyAlignment="1">
      <alignment vertical="center" wrapText="1"/>
    </xf>
    <xf numFmtId="181" fontId="61" fillId="0" borderId="15" xfId="55" applyNumberFormat="1" applyFont="1" applyBorder="1" applyAlignment="1">
      <alignment vertical="center" wrapText="1"/>
    </xf>
    <xf numFmtId="181" fontId="85" fillId="0" borderId="69" xfId="0" applyNumberFormat="1" applyFont="1" applyBorder="1" applyAlignment="1">
      <alignment vertical="center" wrapText="1"/>
    </xf>
    <xf numFmtId="181" fontId="61" fillId="0" borderId="6" xfId="55" applyNumberFormat="1" applyFont="1" applyBorder="1" applyAlignment="1">
      <alignment vertical="center" wrapText="1"/>
    </xf>
    <xf numFmtId="181" fontId="61" fillId="0" borderId="135" xfId="55" applyNumberFormat="1" applyFont="1" applyBorder="1" applyAlignment="1">
      <alignment vertical="center" wrapText="1"/>
    </xf>
    <xf numFmtId="181" fontId="61" fillId="0" borderId="98" xfId="55" applyNumberFormat="1" applyFont="1" applyBorder="1" applyAlignment="1">
      <alignment vertical="center" wrapText="1"/>
    </xf>
    <xf numFmtId="181" fontId="61" fillId="0" borderId="87" xfId="55" applyNumberFormat="1" applyFont="1" applyBorder="1" applyAlignment="1">
      <alignment vertical="center" wrapText="1"/>
    </xf>
    <xf numFmtId="181" fontId="61" fillId="0" borderId="46" xfId="55" applyNumberFormat="1" applyFont="1" applyBorder="1" applyAlignment="1">
      <alignment vertical="center" wrapText="1"/>
    </xf>
    <xf numFmtId="181" fontId="61" fillId="0" borderId="47" xfId="55" applyNumberFormat="1" applyFont="1" applyBorder="1" applyAlignment="1">
      <alignment vertical="center" wrapText="1"/>
    </xf>
    <xf numFmtId="181" fontId="61" fillId="0" borderId="48" xfId="55" applyNumberFormat="1" applyFont="1" applyBorder="1" applyAlignment="1">
      <alignment vertical="center" wrapText="1"/>
    </xf>
    <xf numFmtId="181" fontId="61" fillId="0" borderId="78" xfId="55" applyNumberFormat="1" applyFont="1" applyBorder="1" applyAlignment="1">
      <alignment vertical="center" wrapText="1"/>
    </xf>
    <xf numFmtId="0" fontId="61" fillId="0" borderId="94" xfId="0" applyFont="1" applyBorder="1" applyAlignment="1">
      <alignment horizontal="left" vertical="center" wrapText="1"/>
    </xf>
    <xf numFmtId="49" fontId="61" fillId="0" borderId="79" xfId="0" applyNumberFormat="1" applyFont="1" applyBorder="1">
      <alignment vertical="center"/>
    </xf>
    <xf numFmtId="49" fontId="61" fillId="0" borderId="77" xfId="0" applyNumberFormat="1" applyFont="1" applyBorder="1">
      <alignment vertical="center"/>
    </xf>
    <xf numFmtId="0" fontId="61" fillId="0" borderId="29" xfId="0" applyFont="1" applyBorder="1" applyAlignment="1">
      <alignment horizontal="left" vertical="center" wrapText="1"/>
    </xf>
    <xf numFmtId="0" fontId="61" fillId="0" borderId="79" xfId="0" applyFont="1" applyBorder="1" applyAlignment="1">
      <alignment horizontal="left" vertical="center" wrapText="1"/>
    </xf>
    <xf numFmtId="0" fontId="61" fillId="0" borderId="153" xfId="0" applyFont="1" applyBorder="1" applyAlignment="1">
      <alignment horizontal="left" vertical="center" wrapText="1"/>
    </xf>
    <xf numFmtId="49" fontId="61" fillId="0" borderId="153" xfId="0" applyNumberFormat="1" applyFont="1" applyBorder="1">
      <alignment vertical="center"/>
    </xf>
    <xf numFmtId="0" fontId="61" fillId="0" borderId="94" xfId="0" applyFont="1" applyBorder="1">
      <alignment vertical="center"/>
    </xf>
    <xf numFmtId="49" fontId="61" fillId="0" borderId="94" xfId="0" applyNumberFormat="1" applyFont="1" applyBorder="1">
      <alignment vertical="center"/>
    </xf>
    <xf numFmtId="0" fontId="61" fillId="0" borderId="35" xfId="0" applyFont="1" applyBorder="1">
      <alignment vertical="center"/>
    </xf>
    <xf numFmtId="49" fontId="61" fillId="0" borderId="35" xfId="0" applyNumberFormat="1" applyFont="1" applyBorder="1">
      <alignment vertical="center"/>
    </xf>
    <xf numFmtId="0" fontId="86" fillId="0" borderId="94" xfId="0" applyFont="1" applyBorder="1">
      <alignment vertical="center"/>
    </xf>
    <xf numFmtId="0" fontId="86" fillId="0" borderId="77" xfId="0" applyFont="1" applyBorder="1">
      <alignment vertical="center"/>
    </xf>
    <xf numFmtId="0" fontId="61" fillId="0" borderId="35" xfId="0" applyFont="1" applyBorder="1" applyAlignment="1">
      <alignment horizontal="left" vertical="center" wrapText="1"/>
    </xf>
    <xf numFmtId="0" fontId="61" fillId="0" borderId="93" xfId="0" applyFont="1" applyBorder="1">
      <alignment vertical="center"/>
    </xf>
    <xf numFmtId="49" fontId="61" fillId="0" borderId="93" xfId="0" applyNumberFormat="1" applyFont="1" applyBorder="1">
      <alignment vertical="center"/>
    </xf>
    <xf numFmtId="0" fontId="61" fillId="0" borderId="93" xfId="55" applyNumberFormat="1" applyFont="1" applyBorder="1" applyAlignment="1">
      <alignment horizontal="center" vertical="center" wrapText="1"/>
    </xf>
    <xf numFmtId="49" fontId="61" fillId="0" borderId="63" xfId="0" applyNumberFormat="1" applyFont="1" applyBorder="1">
      <alignment vertical="center"/>
    </xf>
    <xf numFmtId="49" fontId="61" fillId="0" borderId="143" xfId="0" applyNumberFormat="1" applyFont="1" applyBorder="1">
      <alignment vertical="center"/>
    </xf>
    <xf numFmtId="0" fontId="61" fillId="0" borderId="70" xfId="0" applyFont="1" applyBorder="1">
      <alignment vertical="center"/>
    </xf>
    <xf numFmtId="49" fontId="61" fillId="0" borderId="29" xfId="0" applyNumberFormat="1" applyFont="1" applyBorder="1">
      <alignment vertical="center"/>
    </xf>
    <xf numFmtId="49" fontId="61" fillId="0" borderId="82" xfId="0" applyNumberFormat="1" applyFont="1" applyBorder="1">
      <alignment vertical="center"/>
    </xf>
    <xf numFmtId="0" fontId="61" fillId="0" borderId="28" xfId="55" applyNumberFormat="1" applyFont="1" applyFill="1" applyBorder="1" applyAlignment="1">
      <alignment horizontal="center" vertical="center" wrapText="1"/>
    </xf>
    <xf numFmtId="0" fontId="61" fillId="0" borderId="29" xfId="55" applyNumberFormat="1" applyFont="1" applyFill="1" applyBorder="1" applyAlignment="1">
      <alignment horizontal="center" vertical="center" wrapText="1"/>
    </xf>
    <xf numFmtId="0" fontId="61" fillId="0" borderId="87" xfId="55" applyNumberFormat="1" applyFont="1" applyFill="1" applyBorder="1" applyAlignment="1">
      <alignment horizontal="center" vertical="center" wrapText="1"/>
    </xf>
    <xf numFmtId="0" fontId="61" fillId="0" borderId="152" xfId="55" applyNumberFormat="1" applyFont="1" applyFill="1" applyBorder="1" applyAlignment="1">
      <alignment horizontal="center" vertical="center" wrapText="1"/>
    </xf>
    <xf numFmtId="0" fontId="63" fillId="0" borderId="22" xfId="0" applyFont="1" applyBorder="1">
      <alignment vertical="center"/>
    </xf>
    <xf numFmtId="0" fontId="63" fillId="0" borderId="41" xfId="0" applyFont="1" applyBorder="1">
      <alignment vertical="center"/>
    </xf>
    <xf numFmtId="0" fontId="61" fillId="0" borderId="110" xfId="0" applyFont="1" applyBorder="1" applyAlignment="1">
      <alignment horizontal="left" vertical="center" wrapText="1"/>
    </xf>
    <xf numFmtId="0" fontId="61" fillId="0" borderId="15" xfId="46" applyFont="1" applyBorder="1" applyAlignment="1">
      <alignment horizontal="left" vertical="center" wrapText="1"/>
    </xf>
    <xf numFmtId="0" fontId="62" fillId="0" borderId="52" xfId="0" applyFont="1" applyBorder="1">
      <alignment vertical="center"/>
    </xf>
    <xf numFmtId="0" fontId="62" fillId="0" borderId="53" xfId="0" applyFont="1" applyBorder="1">
      <alignment vertical="center"/>
    </xf>
    <xf numFmtId="0" fontId="87" fillId="0" borderId="52" xfId="0" applyFont="1" applyBorder="1">
      <alignment vertical="center"/>
    </xf>
    <xf numFmtId="0" fontId="87" fillId="0" borderId="53" xfId="0" applyFont="1" applyBorder="1">
      <alignment vertical="center"/>
    </xf>
    <xf numFmtId="0" fontId="87" fillId="0" borderId="50" xfId="0" applyFont="1" applyBorder="1">
      <alignment vertical="center"/>
    </xf>
    <xf numFmtId="0" fontId="61" fillId="0" borderId="0" xfId="46" applyFont="1" applyAlignment="1">
      <alignment horizontal="left" vertical="center" wrapText="1"/>
    </xf>
    <xf numFmtId="0" fontId="61" fillId="0" borderId="95" xfId="46" applyFont="1" applyBorder="1" applyAlignment="1">
      <alignment horizontal="left" vertical="center" wrapText="1"/>
    </xf>
    <xf numFmtId="181" fontId="61" fillId="0" borderId="84" xfId="55" applyNumberFormat="1" applyFont="1" applyBorder="1" applyAlignment="1">
      <alignment vertical="center" wrapText="1"/>
    </xf>
    <xf numFmtId="0" fontId="87" fillId="0" borderId="25" xfId="0" applyFont="1" applyBorder="1">
      <alignment vertical="center"/>
    </xf>
    <xf numFmtId="0" fontId="61" fillId="0" borderId="70" xfId="46" applyFont="1" applyBorder="1" applyAlignment="1">
      <alignment horizontal="left" vertical="center" wrapText="1"/>
    </xf>
    <xf numFmtId="0" fontId="87" fillId="0" borderId="82" xfId="0" applyFont="1" applyBorder="1">
      <alignment vertical="center"/>
    </xf>
    <xf numFmtId="0" fontId="61" fillId="0" borderId="63" xfId="0" applyFont="1" applyBorder="1">
      <alignment vertical="center"/>
    </xf>
    <xf numFmtId="0" fontId="61" fillId="0" borderId="143" xfId="0" applyFont="1" applyBorder="1" applyAlignment="1">
      <alignment horizontal="left" vertical="center" wrapText="1"/>
    </xf>
    <xf numFmtId="0" fontId="62" fillId="0" borderId="92" xfId="0" applyFont="1" applyBorder="1">
      <alignment vertical="center"/>
    </xf>
    <xf numFmtId="0" fontId="86" fillId="0" borderId="28" xfId="0" applyFont="1" applyBorder="1">
      <alignment vertical="center"/>
    </xf>
    <xf numFmtId="0" fontId="61" fillId="0" borderId="70" xfId="0" applyFont="1" applyBorder="1" applyAlignment="1">
      <alignment horizontal="left" vertical="center" wrapText="1"/>
    </xf>
    <xf numFmtId="0" fontId="62" fillId="0" borderId="70" xfId="0" applyFont="1" applyBorder="1">
      <alignment vertical="center"/>
    </xf>
    <xf numFmtId="0" fontId="86" fillId="0" borderId="29" xfId="0" applyFont="1" applyBorder="1">
      <alignment vertical="center"/>
    </xf>
    <xf numFmtId="0" fontId="61" fillId="0" borderId="82" xfId="0" applyFont="1" applyBorder="1" applyAlignment="1">
      <alignment horizontal="left" vertical="center" wrapText="1"/>
    </xf>
    <xf numFmtId="0" fontId="62" fillId="0" borderId="82" xfId="0" applyFont="1" applyBorder="1">
      <alignment vertical="center"/>
    </xf>
    <xf numFmtId="0" fontId="61" fillId="0" borderId="87" xfId="0" applyFont="1" applyBorder="1" applyAlignment="1">
      <alignment horizontal="left" vertical="center" wrapText="1"/>
    </xf>
    <xf numFmtId="0" fontId="61" fillId="0" borderId="92" xfId="0" applyFont="1" applyBorder="1" applyAlignment="1">
      <alignment horizontal="left" vertical="center" wrapText="1"/>
    </xf>
    <xf numFmtId="181" fontId="61" fillId="0" borderId="142" xfId="55" applyNumberFormat="1" applyFont="1" applyBorder="1" applyAlignment="1">
      <alignment vertical="center" wrapText="1"/>
    </xf>
    <xf numFmtId="38" fontId="20" fillId="0" borderId="111" xfId="5" applyFont="1" applyFill="1" applyBorder="1" applyAlignment="1" applyProtection="1">
      <alignment horizontal="right" vertical="center" shrinkToFit="1"/>
    </xf>
    <xf numFmtId="38" fontId="20" fillId="0" borderId="14" xfId="5" applyFont="1" applyFill="1" applyBorder="1" applyAlignment="1" applyProtection="1">
      <alignment horizontal="right" vertical="center" shrinkToFit="1"/>
    </xf>
    <xf numFmtId="0" fontId="72" fillId="0" borderId="0" xfId="0" applyFont="1" applyProtection="1">
      <alignment vertical="center"/>
    </xf>
    <xf numFmtId="0" fontId="0" fillId="0" borderId="0" xfId="0" applyProtection="1">
      <alignment vertical="center"/>
    </xf>
    <xf numFmtId="0" fontId="88" fillId="0" borderId="0" xfId="0" applyFont="1" applyProtection="1">
      <alignment vertical="center"/>
    </xf>
    <xf numFmtId="0" fontId="15" fillId="0" borderId="0" xfId="0" applyFont="1" applyProtection="1">
      <alignment vertical="center"/>
    </xf>
    <xf numFmtId="0" fontId="16" fillId="0" borderId="0" xfId="0" applyFont="1" applyProtection="1">
      <alignment vertical="center"/>
    </xf>
    <xf numFmtId="0" fontId="89" fillId="0" borderId="0" xfId="0" applyFont="1" applyProtection="1">
      <alignment vertical="center"/>
    </xf>
    <xf numFmtId="0" fontId="11" fillId="0" borderId="0" xfId="0" applyFont="1" applyProtection="1">
      <alignment vertical="center"/>
    </xf>
    <xf numFmtId="0" fontId="16" fillId="0" borderId="0" xfId="0" applyFont="1" applyAlignment="1" applyProtection="1">
      <alignment vertical="center" wrapText="1"/>
    </xf>
    <xf numFmtId="0" fontId="17" fillId="0" borderId="0" xfId="0" applyFont="1" applyProtection="1">
      <alignment vertical="center"/>
    </xf>
    <xf numFmtId="0" fontId="18" fillId="0" borderId="0" xfId="0" applyFont="1" applyProtection="1">
      <alignment vertical="center"/>
    </xf>
    <xf numFmtId="0" fontId="11" fillId="0" borderId="13" xfId="0" applyFont="1" applyBorder="1" applyProtection="1">
      <alignment vertical="center"/>
    </xf>
    <xf numFmtId="0" fontId="11" fillId="0" borderId="14" xfId="0" applyFont="1" applyBorder="1" applyProtection="1">
      <alignment vertical="center"/>
    </xf>
    <xf numFmtId="0" fontId="11" fillId="0" borderId="26" xfId="0" applyFont="1" applyBorder="1" applyProtection="1">
      <alignment vertical="center"/>
    </xf>
    <xf numFmtId="0" fontId="11" fillId="0" borderId="21" xfId="0" applyFont="1" applyBorder="1" applyProtection="1">
      <alignment vertical="center"/>
    </xf>
    <xf numFmtId="0" fontId="11" fillId="0" borderId="22" xfId="0" applyFont="1" applyBorder="1" applyProtection="1">
      <alignment vertical="center"/>
    </xf>
    <xf numFmtId="0" fontId="11" fillId="0" borderId="36" xfId="0" applyFont="1" applyBorder="1" applyProtection="1">
      <alignment vertical="center"/>
    </xf>
    <xf numFmtId="0" fontId="11" fillId="0" borderId="14" xfId="0" applyFont="1" applyBorder="1" applyAlignment="1" applyProtection="1">
      <alignment vertical="center" shrinkToFit="1"/>
    </xf>
    <xf numFmtId="0" fontId="11" fillId="0" borderId="0" xfId="0" applyFont="1" applyAlignment="1" applyProtection="1">
      <alignment horizontal="center" vertical="center" wrapText="1"/>
    </xf>
    <xf numFmtId="0" fontId="41" fillId="4" borderId="27" xfId="0" applyFont="1" applyFill="1" applyBorder="1" applyAlignment="1" applyProtection="1">
      <alignment horizontal="center" vertical="center"/>
    </xf>
    <xf numFmtId="0" fontId="61" fillId="0" borderId="0" xfId="0" applyFont="1" applyAlignment="1" applyProtection="1">
      <alignment horizontal="left" vertical="center"/>
    </xf>
    <xf numFmtId="0" fontId="61" fillId="0" borderId="0" xfId="0" applyFont="1" applyAlignment="1" applyProtection="1">
      <alignment horizontal="left" vertical="center" wrapText="1"/>
    </xf>
    <xf numFmtId="0" fontId="84" fillId="0" borderId="0" xfId="0" applyFont="1" applyProtection="1">
      <alignment vertical="center"/>
    </xf>
    <xf numFmtId="0" fontId="90" fillId="0" borderId="0" xfId="0" applyFont="1" applyAlignment="1" applyProtection="1">
      <alignment horizontal="left" vertical="center" wrapText="1"/>
    </xf>
    <xf numFmtId="0" fontId="61" fillId="2" borderId="0" xfId="0" applyFont="1" applyFill="1" applyAlignment="1" applyProtection="1">
      <alignment horizontal="left" vertical="center" wrapText="1"/>
    </xf>
    <xf numFmtId="0" fontId="61" fillId="0" borderId="2" xfId="0" applyFont="1" applyBorder="1" applyProtection="1">
      <alignment vertical="center"/>
    </xf>
    <xf numFmtId="0" fontId="61" fillId="0" borderId="3" xfId="0" applyFont="1" applyBorder="1" applyProtection="1">
      <alignment vertical="center"/>
    </xf>
    <xf numFmtId="0" fontId="61" fillId="0" borderId="2" xfId="0" applyFont="1" applyBorder="1" applyAlignment="1" applyProtection="1">
      <alignment horizontal="center" vertical="center"/>
    </xf>
    <xf numFmtId="0" fontId="11" fillId="0" borderId="0" xfId="0" applyFont="1" applyAlignment="1" applyProtection="1">
      <alignment horizontal="right" vertical="top" wrapText="1"/>
    </xf>
    <xf numFmtId="0" fontId="11" fillId="0" borderId="0" xfId="0" applyFont="1" applyAlignment="1" applyProtection="1">
      <alignment horizontal="left" vertical="top" wrapText="1"/>
    </xf>
    <xf numFmtId="0" fontId="11" fillId="0" borderId="57" xfId="0" applyFont="1" applyBorder="1" applyAlignment="1" applyProtection="1">
      <alignment horizontal="center" vertical="center"/>
    </xf>
    <xf numFmtId="0" fontId="11" fillId="0" borderId="19" xfId="0" applyFont="1" applyBorder="1" applyAlignment="1" applyProtection="1">
      <alignment horizontal="center" vertical="center"/>
    </xf>
    <xf numFmtId="176" fontId="11" fillId="0" borderId="4" xfId="0" applyNumberFormat="1" applyFont="1" applyBorder="1" applyAlignment="1" applyProtection="1">
      <alignment horizontal="center" vertical="center"/>
    </xf>
    <xf numFmtId="178" fontId="11" fillId="0" borderId="0" xfId="0" applyNumberFormat="1" applyFont="1" applyProtection="1">
      <alignment vertical="center"/>
    </xf>
    <xf numFmtId="0" fontId="11" fillId="0" borderId="2" xfId="0" applyFont="1" applyBorder="1" applyAlignment="1" applyProtection="1">
      <alignment horizontal="center" vertical="center"/>
    </xf>
    <xf numFmtId="0" fontId="0" fillId="2" borderId="0" xfId="0" applyFill="1" applyProtection="1">
      <alignment vertical="center"/>
    </xf>
    <xf numFmtId="0" fontId="11" fillId="2" borderId="0" xfId="0" applyFont="1" applyFill="1" applyProtection="1">
      <alignment vertical="center"/>
    </xf>
    <xf numFmtId="0" fontId="19" fillId="2" borderId="0" xfId="0" applyFont="1" applyFill="1" applyAlignment="1" applyProtection="1">
      <alignment horizontal="center" vertical="center"/>
    </xf>
    <xf numFmtId="0" fontId="18" fillId="2" borderId="0" xfId="0" applyFont="1" applyFill="1" applyProtection="1">
      <alignment vertical="center"/>
    </xf>
    <xf numFmtId="0" fontId="21" fillId="2" borderId="0" xfId="0" applyFont="1" applyFill="1" applyProtection="1">
      <alignment vertical="center"/>
    </xf>
    <xf numFmtId="0" fontId="21" fillId="0" borderId="0" xfId="0" applyFont="1" applyProtection="1">
      <alignment vertical="center"/>
    </xf>
    <xf numFmtId="0" fontId="20" fillId="2" borderId="5" xfId="0" applyFont="1" applyFill="1" applyBorder="1" applyProtection="1">
      <alignment vertical="center"/>
    </xf>
    <xf numFmtId="0" fontId="20" fillId="2" borderId="2" xfId="0" applyFont="1" applyFill="1" applyBorder="1" applyProtection="1">
      <alignment vertical="center"/>
    </xf>
    <xf numFmtId="0" fontId="20" fillId="2" borderId="3" xfId="0" applyFont="1" applyFill="1" applyBorder="1" applyProtection="1">
      <alignment vertical="center"/>
    </xf>
    <xf numFmtId="0" fontId="21" fillId="2" borderId="3" xfId="0" applyFont="1" applyFill="1" applyBorder="1" applyProtection="1">
      <alignment vertical="center"/>
    </xf>
    <xf numFmtId="0" fontId="22" fillId="0" borderId="0" xfId="0" applyFont="1" applyProtection="1">
      <alignment vertical="center"/>
    </xf>
    <xf numFmtId="0" fontId="27" fillId="0" borderId="0" xfId="0" applyFont="1" applyProtection="1">
      <alignment vertical="center"/>
    </xf>
    <xf numFmtId="0" fontId="18" fillId="2" borderId="0" xfId="0" applyFont="1" applyFill="1" applyAlignment="1" applyProtection="1">
      <alignment horizontal="left" vertical="center"/>
    </xf>
    <xf numFmtId="0" fontId="11" fillId="2" borderId="0" xfId="0" applyFont="1" applyFill="1" applyAlignment="1" applyProtection="1">
      <alignment horizontal="center" vertical="center"/>
    </xf>
    <xf numFmtId="0" fontId="11" fillId="2" borderId="0" xfId="0" applyFont="1" applyFill="1" applyAlignment="1" applyProtection="1">
      <alignment vertical="center" shrinkToFit="1"/>
    </xf>
    <xf numFmtId="0" fontId="11" fillId="2" borderId="0" xfId="0" applyFont="1" applyFill="1" applyAlignment="1" applyProtection="1">
      <alignment horizontal="left" vertical="center"/>
    </xf>
    <xf numFmtId="0" fontId="25" fillId="2" borderId="0" xfId="0" applyFont="1" applyFill="1" applyProtection="1">
      <alignment vertical="center"/>
    </xf>
    <xf numFmtId="0" fontId="24" fillId="2" borderId="0" xfId="0" applyFont="1" applyFill="1" applyProtection="1">
      <alignment vertical="center"/>
    </xf>
    <xf numFmtId="0" fontId="20" fillId="2" borderId="0" xfId="0" applyFont="1" applyFill="1" applyAlignment="1" applyProtection="1">
      <alignment horizontal="left" vertical="center"/>
    </xf>
    <xf numFmtId="0" fontId="20" fillId="2" borderId="0" xfId="0" applyFont="1" applyFill="1" applyAlignment="1" applyProtection="1">
      <alignment horizontal="center" vertical="center"/>
    </xf>
    <xf numFmtId="0" fontId="20" fillId="2" borderId="0" xfId="0" applyFont="1" applyFill="1" applyAlignment="1" applyProtection="1">
      <alignment vertical="center" shrinkToFit="1"/>
    </xf>
    <xf numFmtId="176" fontId="16" fillId="2" borderId="0" xfId="0" applyNumberFormat="1" applyFont="1" applyFill="1" applyAlignment="1" applyProtection="1">
      <alignment horizontal="right" vertical="center"/>
    </xf>
    <xf numFmtId="0" fontId="16" fillId="2" borderId="0" xfId="0" applyFont="1" applyFill="1" applyAlignment="1" applyProtection="1">
      <alignment horizontal="right" vertical="center"/>
    </xf>
    <xf numFmtId="0" fontId="26" fillId="2" borderId="0" xfId="0" applyFont="1" applyFill="1" applyAlignment="1" applyProtection="1">
      <alignment horizontal="right" vertical="center"/>
    </xf>
    <xf numFmtId="0" fontId="22" fillId="2" borderId="0" xfId="0" applyFont="1" applyFill="1" applyProtection="1">
      <alignment vertical="center"/>
    </xf>
    <xf numFmtId="0" fontId="30" fillId="2" borderId="2" xfId="0" applyFont="1" applyFill="1" applyBorder="1" applyAlignment="1" applyProtection="1">
      <alignment horizontal="center" vertical="center"/>
    </xf>
    <xf numFmtId="0" fontId="30" fillId="0" borderId="81" xfId="0" applyFont="1" applyBorder="1" applyProtection="1">
      <alignment vertical="center"/>
    </xf>
    <xf numFmtId="0" fontId="30" fillId="0" borderId="49" xfId="0" applyFont="1" applyBorder="1" applyProtection="1">
      <alignment vertical="center"/>
    </xf>
    <xf numFmtId="0" fontId="24" fillId="2" borderId="0" xfId="0" applyFont="1" applyFill="1" applyAlignment="1" applyProtection="1">
      <alignment horizontal="left" vertical="center"/>
    </xf>
    <xf numFmtId="0" fontId="24" fillId="2" borderId="0" xfId="0" applyFont="1" applyFill="1" applyAlignment="1" applyProtection="1">
      <alignment horizontal="center" vertical="center" wrapText="1"/>
    </xf>
    <xf numFmtId="0" fontId="30" fillId="2" borderId="0" xfId="0" applyFont="1" applyFill="1" applyAlignment="1" applyProtection="1">
      <alignment horizontal="center" vertical="center" wrapText="1"/>
    </xf>
    <xf numFmtId="0" fontId="24" fillId="2" borderId="0" xfId="0" applyFont="1" applyFill="1" applyAlignment="1" applyProtection="1">
      <alignment horizontal="center" vertical="center" wrapText="1" shrinkToFit="1"/>
    </xf>
    <xf numFmtId="0" fontId="24" fillId="2" borderId="0" xfId="0" applyFont="1" applyFill="1" applyAlignment="1" applyProtection="1">
      <alignment horizontal="left" vertical="top" wrapText="1" shrinkToFit="1"/>
    </xf>
    <xf numFmtId="176" fontId="30" fillId="2" borderId="0" xfId="0" applyNumberFormat="1" applyFont="1" applyFill="1" applyProtection="1">
      <alignment vertical="center"/>
    </xf>
    <xf numFmtId="176" fontId="30" fillId="0" borderId="0" xfId="0" applyNumberFormat="1" applyFont="1" applyProtection="1">
      <alignment vertical="center"/>
    </xf>
    <xf numFmtId="0" fontId="29" fillId="2" borderId="0" xfId="0" applyFont="1" applyFill="1" applyAlignment="1" applyProtection="1">
      <alignment horizontal="center" vertical="top"/>
    </xf>
    <xf numFmtId="0" fontId="26" fillId="2" borderId="0" xfId="0" applyFont="1" applyFill="1" applyProtection="1">
      <alignment vertical="center"/>
    </xf>
    <xf numFmtId="0" fontId="24" fillId="2" borderId="0" xfId="0" applyFont="1" applyFill="1" applyAlignment="1" applyProtection="1">
      <alignment horizontal="left" vertical="top" wrapText="1"/>
    </xf>
    <xf numFmtId="0" fontId="30" fillId="2" borderId="0" xfId="0" applyFont="1" applyFill="1" applyAlignment="1" applyProtection="1">
      <alignment horizontal="left" vertical="center" wrapText="1"/>
    </xf>
    <xf numFmtId="0" fontId="30" fillId="2" borderId="0" xfId="0" applyFont="1" applyFill="1" applyAlignment="1" applyProtection="1">
      <alignment horizontal="left" vertical="center"/>
    </xf>
    <xf numFmtId="176" fontId="29" fillId="2" borderId="0" xfId="0" applyNumberFormat="1" applyFont="1" applyFill="1" applyAlignment="1" applyProtection="1">
      <alignment horizontal="right" vertical="center"/>
    </xf>
    <xf numFmtId="176" fontId="21" fillId="2" borderId="0" xfId="0" applyNumberFormat="1" applyFont="1" applyFill="1" applyAlignment="1" applyProtection="1">
      <alignment horizontal="right" vertical="center"/>
    </xf>
    <xf numFmtId="0" fontId="30" fillId="2" borderId="0" xfId="0" applyFont="1" applyFill="1" applyProtection="1">
      <alignment vertical="center"/>
    </xf>
    <xf numFmtId="0" fontId="29" fillId="2" borderId="5" xfId="0" applyFont="1" applyFill="1" applyBorder="1" applyAlignment="1" applyProtection="1">
      <alignment horizontal="center" vertical="center"/>
    </xf>
    <xf numFmtId="176" fontId="30" fillId="0" borderId="7" xfId="0" applyNumberFormat="1" applyFont="1" applyBorder="1" applyProtection="1">
      <alignment vertical="center"/>
    </xf>
    <xf numFmtId="0" fontId="0" fillId="2" borderId="17" xfId="0" applyFill="1" applyBorder="1" applyProtection="1">
      <alignment vertical="center"/>
    </xf>
    <xf numFmtId="176" fontId="30" fillId="2" borderId="0" xfId="0" applyNumberFormat="1" applyFont="1" applyFill="1" applyAlignment="1" applyProtection="1">
      <alignment vertical="center" textRotation="255"/>
    </xf>
    <xf numFmtId="0" fontId="29" fillId="2" borderId="17" xfId="0" applyFont="1" applyFill="1" applyBorder="1" applyAlignment="1" applyProtection="1">
      <alignment horizontal="center" vertical="center"/>
    </xf>
    <xf numFmtId="176" fontId="30" fillId="0" borderId="4" xfId="0" applyNumberFormat="1" applyFont="1" applyBorder="1" applyProtection="1">
      <alignment vertical="center"/>
    </xf>
    <xf numFmtId="0" fontId="29" fillId="2" borderId="0" xfId="0" applyFont="1" applyFill="1" applyProtection="1">
      <alignment vertical="center"/>
    </xf>
    <xf numFmtId="0" fontId="29" fillId="2" borderId="0" xfId="0" applyFont="1" applyFill="1" applyAlignment="1" applyProtection="1">
      <alignment horizontal="left" vertical="center" wrapText="1"/>
    </xf>
    <xf numFmtId="0" fontId="0" fillId="2" borderId="0" xfId="0" applyFill="1" applyAlignment="1" applyProtection="1">
      <alignment horizontal="left" vertical="center" wrapText="1"/>
    </xf>
    <xf numFmtId="0" fontId="24" fillId="2" borderId="0" xfId="0" applyFont="1" applyFill="1" applyAlignment="1" applyProtection="1">
      <alignment horizontal="center" vertical="top"/>
    </xf>
    <xf numFmtId="0" fontId="24" fillId="2" borderId="0" xfId="0" applyFont="1" applyFill="1" applyAlignment="1" applyProtection="1">
      <alignment vertical="top" wrapText="1"/>
    </xf>
    <xf numFmtId="0" fontId="30" fillId="0" borderId="2" xfId="0" applyFont="1" applyFill="1" applyBorder="1" applyAlignment="1" applyProtection="1">
      <alignment horizontal="center" vertical="center"/>
    </xf>
    <xf numFmtId="0" fontId="30" fillId="0" borderId="49" xfId="0" applyFont="1" applyFill="1" applyBorder="1" applyProtection="1">
      <alignment vertical="center"/>
    </xf>
    <xf numFmtId="0" fontId="0" fillId="2" borderId="0" xfId="0" applyFont="1" applyFill="1" applyProtection="1">
      <alignment vertical="center"/>
    </xf>
    <xf numFmtId="0" fontId="8" fillId="4" borderId="27" xfId="0" applyFont="1" applyFill="1" applyBorder="1" applyAlignment="1" applyProtection="1">
      <alignment horizontal="center" vertical="center"/>
    </xf>
    <xf numFmtId="0" fontId="8" fillId="2" borderId="0" xfId="0" applyFont="1" applyFill="1" applyAlignment="1" applyProtection="1">
      <alignment horizontal="left" vertical="center"/>
    </xf>
    <xf numFmtId="0" fontId="29" fillId="2" borderId="0" xfId="0" applyFont="1" applyFill="1" applyAlignment="1" applyProtection="1">
      <alignment horizontal="right" vertical="top"/>
    </xf>
    <xf numFmtId="0" fontId="0" fillId="2" borderId="0" xfId="0" applyFill="1" applyAlignment="1" applyProtection="1">
      <alignment horizontal="center" vertical="center"/>
    </xf>
    <xf numFmtId="0" fontId="26" fillId="2" borderId="0" xfId="0" applyFont="1" applyFill="1" applyAlignment="1" applyProtection="1">
      <alignment vertical="center" wrapText="1"/>
    </xf>
    <xf numFmtId="0" fontId="26" fillId="0" borderId="0" xfId="0" applyFont="1" applyAlignment="1" applyProtection="1">
      <alignment vertical="center" wrapText="1"/>
    </xf>
    <xf numFmtId="0" fontId="32" fillId="2" borderId="0" xfId="0" applyFont="1" applyFill="1" applyProtection="1">
      <alignment vertical="center"/>
    </xf>
    <xf numFmtId="0" fontId="32" fillId="0" borderId="0" xfId="0" applyFont="1" applyProtection="1">
      <alignment vertical="center"/>
    </xf>
    <xf numFmtId="0" fontId="33" fillId="0" borderId="0" xfId="0" applyFont="1" applyProtection="1">
      <alignment vertical="center"/>
    </xf>
    <xf numFmtId="0" fontId="79" fillId="0" borderId="138" xfId="0" applyFont="1" applyBorder="1" applyAlignment="1" applyProtection="1">
      <alignment horizontal="center" vertical="center"/>
    </xf>
    <xf numFmtId="0" fontId="79" fillId="0" borderId="0" xfId="0" applyFont="1" applyAlignment="1" applyProtection="1">
      <alignment horizontal="center" vertical="center"/>
    </xf>
    <xf numFmtId="0" fontId="25" fillId="4" borderId="27" xfId="0" applyFont="1" applyFill="1" applyBorder="1" applyAlignment="1" applyProtection="1">
      <alignment horizontal="center" vertical="center"/>
    </xf>
    <xf numFmtId="0" fontId="26" fillId="2" borderId="1" xfId="0" applyFont="1" applyFill="1" applyBorder="1" applyProtection="1">
      <alignment vertical="center"/>
    </xf>
    <xf numFmtId="0" fontId="26" fillId="2" borderId="4" xfId="0" applyFont="1" applyFill="1" applyBorder="1" applyProtection="1">
      <alignment vertical="center"/>
    </xf>
    <xf numFmtId="0" fontId="26" fillId="2" borderId="0" xfId="0" applyFont="1" applyFill="1" applyAlignment="1" applyProtection="1">
      <alignment horizontal="left" vertical="center"/>
    </xf>
    <xf numFmtId="0" fontId="79" fillId="0" borderId="145" xfId="0" applyFont="1" applyBorder="1" applyAlignment="1" applyProtection="1">
      <alignment horizontal="center" vertical="center"/>
    </xf>
    <xf numFmtId="49" fontId="18" fillId="2" borderId="0" xfId="0" applyNumberFormat="1" applyFont="1" applyFill="1" applyProtection="1">
      <alignment vertical="center"/>
    </xf>
    <xf numFmtId="0" fontId="79" fillId="0" borderId="146" xfId="0" applyFont="1" applyBorder="1" applyAlignment="1" applyProtection="1">
      <alignment horizontal="center" vertical="center" wrapText="1"/>
    </xf>
    <xf numFmtId="0" fontId="79" fillId="0" borderId="144" xfId="0" applyFont="1" applyBorder="1" applyAlignment="1" applyProtection="1">
      <alignment horizontal="center" vertical="center"/>
    </xf>
    <xf numFmtId="0" fontId="80" fillId="0" borderId="0" xfId="0" applyFont="1" applyAlignment="1" applyProtection="1">
      <alignment horizontal="center" vertical="center" wrapText="1"/>
    </xf>
    <xf numFmtId="0" fontId="79" fillId="2" borderId="0" xfId="0" applyFont="1" applyFill="1" applyAlignment="1" applyProtection="1">
      <alignment horizontal="center" vertical="center"/>
    </xf>
    <xf numFmtId="0" fontId="28" fillId="2" borderId="0" xfId="0" applyFont="1" applyFill="1" applyAlignment="1" applyProtection="1">
      <alignment vertical="center" wrapText="1"/>
    </xf>
    <xf numFmtId="49" fontId="24" fillId="2" borderId="0" xfId="0" applyNumberFormat="1" applyFont="1" applyFill="1" applyAlignment="1" applyProtection="1">
      <alignment horizontal="center" vertical="top"/>
    </xf>
    <xf numFmtId="0" fontId="24" fillId="2" borderId="0" xfId="0" applyFont="1" applyFill="1" applyAlignment="1" applyProtection="1">
      <alignment horizontal="left" vertical="center" wrapText="1"/>
    </xf>
    <xf numFmtId="0" fontId="24" fillId="2" borderId="52" xfId="0" applyFont="1" applyFill="1" applyBorder="1" applyAlignment="1" applyProtection="1">
      <alignment horizontal="center" vertical="center" wrapText="1"/>
    </xf>
    <xf numFmtId="0" fontId="21" fillId="2" borderId="15" xfId="0" applyFont="1" applyFill="1" applyBorder="1" applyProtection="1">
      <alignment vertical="center"/>
    </xf>
    <xf numFmtId="0" fontId="64" fillId="2" borderId="0" xfId="0" applyFont="1" applyFill="1" applyProtection="1">
      <alignment vertical="center"/>
    </xf>
    <xf numFmtId="0" fontId="26" fillId="2" borderId="113" xfId="0" applyFont="1" applyFill="1" applyBorder="1" applyAlignment="1" applyProtection="1">
      <alignment horizontal="center" vertical="center"/>
    </xf>
    <xf numFmtId="0" fontId="26" fillId="2" borderId="6" xfId="0" applyFont="1" applyFill="1" applyBorder="1" applyProtection="1">
      <alignment vertical="center"/>
    </xf>
    <xf numFmtId="176" fontId="26" fillId="2" borderId="0" xfId="0" applyNumberFormat="1" applyFont="1" applyFill="1" applyAlignment="1" applyProtection="1">
      <alignment vertical="center" wrapText="1"/>
    </xf>
    <xf numFmtId="0" fontId="20" fillId="2" borderId="0" xfId="0" applyFont="1" applyFill="1" applyProtection="1">
      <alignment vertical="center"/>
    </xf>
    <xf numFmtId="0" fontId="24" fillId="2" borderId="18" xfId="0" applyFont="1" applyFill="1" applyBorder="1" applyProtection="1">
      <alignment vertical="center"/>
    </xf>
    <xf numFmtId="0" fontId="26" fillId="2" borderId="97" xfId="0" applyFont="1" applyFill="1" applyBorder="1" applyAlignment="1" applyProtection="1">
      <alignment horizontal="center" vertical="center"/>
    </xf>
    <xf numFmtId="0" fontId="26" fillId="2" borderId="9" xfId="0" applyFont="1" applyFill="1" applyBorder="1" applyProtection="1">
      <alignment vertical="center"/>
    </xf>
    <xf numFmtId="176" fontId="26" fillId="2" borderId="9" xfId="0" applyNumberFormat="1" applyFont="1" applyFill="1" applyBorder="1" applyAlignment="1" applyProtection="1">
      <alignment vertical="center" wrapText="1"/>
    </xf>
    <xf numFmtId="0" fontId="20" fillId="2" borderId="9" xfId="0" applyFont="1" applyFill="1" applyBorder="1" applyProtection="1">
      <alignment vertical="center"/>
    </xf>
    <xf numFmtId="0" fontId="24" fillId="2" borderId="9" xfId="0" applyFont="1" applyFill="1" applyBorder="1" applyProtection="1">
      <alignment vertical="center"/>
    </xf>
    <xf numFmtId="0" fontId="24" fillId="2" borderId="10" xfId="0" applyFont="1" applyFill="1" applyBorder="1" applyProtection="1">
      <alignment vertical="center"/>
    </xf>
    <xf numFmtId="0" fontId="26" fillId="2" borderId="89" xfId="0" applyFont="1" applyFill="1" applyBorder="1" applyAlignment="1" applyProtection="1">
      <alignment horizontal="center" vertical="center"/>
    </xf>
    <xf numFmtId="0" fontId="26" fillId="2" borderId="90" xfId="0" applyFont="1" applyFill="1" applyBorder="1" applyProtection="1">
      <alignment vertical="center"/>
    </xf>
    <xf numFmtId="0" fontId="26" fillId="2" borderId="15" xfId="0" applyFont="1" applyFill="1" applyBorder="1" applyAlignment="1" applyProtection="1">
      <alignment vertical="center" wrapText="1"/>
    </xf>
    <xf numFmtId="176" fontId="26" fillId="2" borderId="15" xfId="0" applyNumberFormat="1" applyFont="1" applyFill="1" applyBorder="1" applyAlignment="1" applyProtection="1">
      <alignment vertical="center" wrapText="1"/>
    </xf>
    <xf numFmtId="0" fontId="20" fillId="2" borderId="15" xfId="0" applyFont="1" applyFill="1" applyBorder="1" applyProtection="1">
      <alignment vertical="center"/>
    </xf>
    <xf numFmtId="0" fontId="24" fillId="2" borderId="15" xfId="0" applyFont="1" applyFill="1" applyBorder="1" applyProtection="1">
      <alignment vertical="center"/>
    </xf>
    <xf numFmtId="0" fontId="24" fillId="2" borderId="60" xfId="0" applyFont="1" applyFill="1" applyBorder="1" applyProtection="1">
      <alignment vertical="center"/>
    </xf>
    <xf numFmtId="0" fontId="29" fillId="2" borderId="0" xfId="0" applyFont="1" applyFill="1" applyAlignment="1" applyProtection="1">
      <alignment vertical="center" wrapText="1"/>
    </xf>
    <xf numFmtId="0" fontId="26" fillId="2" borderId="0" xfId="0" applyFont="1" applyFill="1" applyAlignment="1" applyProtection="1">
      <alignment horizontal="center" vertical="center"/>
    </xf>
    <xf numFmtId="176" fontId="21" fillId="2" borderId="0" xfId="0" applyNumberFormat="1" applyFont="1" applyFill="1" applyProtection="1">
      <alignment vertical="center"/>
    </xf>
    <xf numFmtId="0" fontId="64" fillId="2" borderId="0" xfId="0" applyFont="1" applyFill="1" applyAlignment="1" applyProtection="1">
      <alignment horizontal="left" vertical="center" wrapText="1"/>
    </xf>
    <xf numFmtId="176" fontId="21" fillId="2" borderId="79" xfId="0" applyNumberFormat="1" applyFont="1" applyFill="1" applyBorder="1" applyProtection="1">
      <alignment vertical="center"/>
    </xf>
    <xf numFmtId="176" fontId="21" fillId="2" borderId="15" xfId="0" applyNumberFormat="1" applyFont="1" applyFill="1" applyBorder="1" applyProtection="1">
      <alignment vertical="center"/>
    </xf>
    <xf numFmtId="0" fontId="26" fillId="2" borderId="8" xfId="0" applyFont="1" applyFill="1" applyBorder="1" applyProtection="1">
      <alignment vertical="center"/>
    </xf>
    <xf numFmtId="0" fontId="67" fillId="2" borderId="9" xfId="0" applyFont="1" applyFill="1" applyBorder="1" applyAlignment="1" applyProtection="1">
      <alignment vertical="center" wrapText="1"/>
    </xf>
    <xf numFmtId="0" fontId="26" fillId="0" borderId="0" xfId="0" applyFont="1" applyAlignment="1" applyProtection="1">
      <alignment horizontal="left" vertical="center"/>
    </xf>
    <xf numFmtId="0" fontId="64" fillId="2" borderId="18" xfId="0" applyFont="1" applyFill="1" applyBorder="1" applyProtection="1">
      <alignment vertical="center"/>
    </xf>
    <xf numFmtId="0" fontId="26" fillId="0" borderId="11" xfId="0" applyFont="1" applyBorder="1" applyAlignment="1" applyProtection="1">
      <alignment horizontal="center" vertical="center"/>
    </xf>
    <xf numFmtId="0" fontId="26" fillId="2" borderId="11" xfId="0" applyFont="1" applyFill="1" applyBorder="1" applyAlignment="1" applyProtection="1">
      <alignment vertical="center" wrapText="1"/>
    </xf>
    <xf numFmtId="0" fontId="24" fillId="2" borderId="20" xfId="0" applyFont="1" applyFill="1" applyBorder="1" applyProtection="1">
      <alignment vertical="center"/>
    </xf>
    <xf numFmtId="0" fontId="20" fillId="28" borderId="21" xfId="0" applyFont="1" applyFill="1" applyBorder="1" applyProtection="1">
      <alignment vertical="center"/>
    </xf>
    <xf numFmtId="0" fontId="69" fillId="2" borderId="0" xfId="0" applyFont="1" applyFill="1" applyProtection="1">
      <alignment vertical="center"/>
    </xf>
    <xf numFmtId="0" fontId="81" fillId="0" borderId="0" xfId="0" applyFont="1" applyProtection="1">
      <alignment vertical="center"/>
    </xf>
    <xf numFmtId="0" fontId="23" fillId="2" borderId="0" xfId="0" applyFont="1" applyFill="1" applyAlignment="1" applyProtection="1">
      <alignment horizontal="left" vertical="center"/>
    </xf>
    <xf numFmtId="0" fontId="75" fillId="2" borderId="0" xfId="0" applyFont="1" applyFill="1" applyAlignment="1" applyProtection="1">
      <alignment horizontal="center" vertical="center"/>
    </xf>
    <xf numFmtId="0" fontId="81" fillId="2" borderId="0" xfId="0" applyFont="1" applyFill="1" applyProtection="1">
      <alignment vertical="center"/>
    </xf>
    <xf numFmtId="0" fontId="24" fillId="2" borderId="109" xfId="0" applyFont="1" applyFill="1" applyBorder="1" applyAlignment="1" applyProtection="1">
      <alignment horizontal="center" vertical="center" wrapText="1"/>
    </xf>
    <xf numFmtId="176" fontId="21" fillId="2" borderId="33" xfId="0" applyNumberFormat="1" applyFont="1" applyFill="1" applyBorder="1" applyProtection="1">
      <alignment vertical="center"/>
    </xf>
    <xf numFmtId="0" fontId="71" fillId="2" borderId="0" xfId="0" applyFont="1" applyFill="1" applyProtection="1">
      <alignment vertical="center"/>
    </xf>
    <xf numFmtId="0" fontId="81" fillId="0" borderId="0" xfId="0" applyFont="1" applyAlignment="1" applyProtection="1">
      <alignment horizontal="center" vertical="center"/>
    </xf>
    <xf numFmtId="0" fontId="24" fillId="28" borderId="64" xfId="0" applyFont="1" applyFill="1" applyBorder="1" applyAlignment="1" applyProtection="1">
      <alignment horizontal="center" vertical="center" wrapText="1"/>
    </xf>
    <xf numFmtId="0" fontId="34" fillId="0" borderId="125" xfId="0" applyFont="1" applyBorder="1" applyAlignment="1" applyProtection="1">
      <alignment horizontal="center" vertical="center"/>
    </xf>
    <xf numFmtId="0" fontId="24" fillId="28" borderId="71" xfId="0" applyFont="1" applyFill="1" applyBorder="1" applyAlignment="1" applyProtection="1">
      <alignment horizontal="center" vertical="center" wrapText="1"/>
    </xf>
    <xf numFmtId="0" fontId="34" fillId="0" borderId="85" xfId="0" applyFont="1" applyBorder="1" applyAlignment="1" applyProtection="1">
      <alignment horizontal="center" vertical="center"/>
    </xf>
    <xf numFmtId="0" fontId="24" fillId="28" borderId="44" xfId="0" applyFont="1" applyFill="1" applyBorder="1" applyAlignment="1" applyProtection="1">
      <alignment horizontal="center" vertical="center" wrapText="1"/>
    </xf>
    <xf numFmtId="0" fontId="34" fillId="0" borderId="126" xfId="0" applyFont="1" applyBorder="1" applyAlignment="1" applyProtection="1">
      <alignment horizontal="center" vertical="center"/>
    </xf>
    <xf numFmtId="0" fontId="26" fillId="2" borderId="39" xfId="0" applyFont="1" applyFill="1" applyBorder="1" applyAlignment="1" applyProtection="1">
      <alignment horizontal="center" vertical="center"/>
    </xf>
    <xf numFmtId="0" fontId="26" fillId="2" borderId="0" xfId="0" applyFont="1" applyFill="1" applyAlignment="1" applyProtection="1">
      <alignment horizontal="left" vertical="center" wrapText="1"/>
    </xf>
    <xf numFmtId="0" fontId="66" fillId="2" borderId="0" xfId="0" applyFont="1" applyFill="1" applyProtection="1">
      <alignment vertical="center"/>
    </xf>
    <xf numFmtId="0" fontId="34" fillId="2" borderId="0" xfId="0" applyFont="1" applyFill="1" applyAlignment="1" applyProtection="1">
      <alignment horizontal="right" vertical="center" shrinkToFit="1"/>
    </xf>
    <xf numFmtId="2" fontId="34" fillId="2" borderId="0" xfId="0" applyNumberFormat="1" applyFont="1" applyFill="1" applyAlignment="1" applyProtection="1">
      <alignment horizontal="center" vertical="center" shrinkToFit="1"/>
    </xf>
    <xf numFmtId="0" fontId="34" fillId="2" borderId="0" xfId="0" applyFont="1" applyFill="1" applyAlignment="1" applyProtection="1">
      <alignment vertical="center" shrinkToFit="1"/>
    </xf>
    <xf numFmtId="0" fontId="8" fillId="2" borderId="0" xfId="0" applyFont="1" applyFill="1" applyProtection="1">
      <alignment vertical="center"/>
    </xf>
    <xf numFmtId="0" fontId="34" fillId="2" borderId="0" xfId="0" applyFont="1" applyFill="1" applyAlignment="1" applyProtection="1">
      <alignment vertical="center" textRotation="255" shrinkToFit="1"/>
    </xf>
    <xf numFmtId="0" fontId="30" fillId="0" borderId="0" xfId="0" applyFont="1" applyAlignment="1" applyProtection="1">
      <alignment vertical="center" wrapText="1"/>
    </xf>
    <xf numFmtId="0" fontId="25" fillId="2" borderId="0" xfId="0" applyFont="1" applyFill="1" applyAlignment="1" applyProtection="1">
      <alignment horizontal="left" vertical="center"/>
    </xf>
    <xf numFmtId="0" fontId="25" fillId="3" borderId="27" xfId="0" applyFont="1" applyFill="1" applyBorder="1" applyAlignment="1" applyProtection="1">
      <alignment horizontal="center" vertical="center" wrapText="1"/>
    </xf>
    <xf numFmtId="0" fontId="64" fillId="0" borderId="0" xfId="0" applyFont="1" applyProtection="1">
      <alignment vertical="center"/>
    </xf>
    <xf numFmtId="0" fontId="24" fillId="0" borderId="0" xfId="0" applyFont="1" applyAlignment="1" applyProtection="1">
      <alignment horizontal="left" vertical="top" wrapText="1"/>
    </xf>
    <xf numFmtId="0" fontId="8" fillId="0" borderId="0" xfId="0" applyFont="1" applyAlignment="1" applyProtection="1">
      <alignment vertical="center" wrapText="1"/>
    </xf>
    <xf numFmtId="0" fontId="26" fillId="2" borderId="23" xfId="0" applyFont="1" applyFill="1" applyBorder="1" applyProtection="1">
      <alignment vertical="center"/>
    </xf>
    <xf numFmtId="0" fontId="21" fillId="0" borderId="24" xfId="0" applyFont="1" applyBorder="1" applyProtection="1">
      <alignment vertical="center"/>
    </xf>
    <xf numFmtId="0" fontId="21" fillId="2" borderId="24" xfId="0" applyFont="1" applyFill="1" applyBorder="1" applyProtection="1">
      <alignment vertical="center"/>
    </xf>
    <xf numFmtId="0" fontId="24" fillId="2" borderId="24" xfId="0" applyFont="1" applyFill="1" applyBorder="1" applyProtection="1">
      <alignment vertical="center"/>
    </xf>
    <xf numFmtId="0" fontId="24" fillId="2" borderId="24" xfId="0" applyFont="1" applyFill="1" applyBorder="1" applyAlignment="1" applyProtection="1">
      <alignment vertical="center" wrapText="1"/>
    </xf>
    <xf numFmtId="0" fontId="20" fillId="2" borderId="25" xfId="0" applyFont="1" applyFill="1" applyBorder="1" applyAlignment="1" applyProtection="1">
      <alignment horizontal="center" vertical="center"/>
    </xf>
    <xf numFmtId="0" fontId="26" fillId="2" borderId="33" xfId="0" applyFont="1" applyFill="1" applyBorder="1" applyProtection="1">
      <alignment vertical="center"/>
    </xf>
    <xf numFmtId="0" fontId="20" fillId="28" borderId="131" xfId="0" applyFont="1" applyFill="1" applyBorder="1" applyAlignment="1" applyProtection="1">
      <alignment horizontal="center" vertical="center"/>
    </xf>
    <xf numFmtId="0" fontId="20" fillId="2" borderId="30" xfId="0" applyFont="1" applyFill="1" applyBorder="1" applyAlignment="1" applyProtection="1">
      <alignment horizontal="center" vertical="center"/>
    </xf>
    <xf numFmtId="182" fontId="29" fillId="0" borderId="0" xfId="0" applyNumberFormat="1" applyFont="1" applyProtection="1">
      <alignment vertical="center"/>
    </xf>
    <xf numFmtId="183" fontId="29" fillId="0" borderId="0" xfId="0" applyNumberFormat="1" applyFont="1" applyProtection="1">
      <alignment vertical="center"/>
    </xf>
    <xf numFmtId="0" fontId="20" fillId="28" borderId="132" xfId="0" applyFont="1" applyFill="1" applyBorder="1" applyAlignment="1" applyProtection="1">
      <alignment horizontal="center" vertical="center"/>
    </xf>
    <xf numFmtId="0" fontId="26" fillId="2" borderId="0" xfId="0" applyFont="1" applyFill="1" applyAlignment="1" applyProtection="1">
      <alignment vertical="top"/>
    </xf>
    <xf numFmtId="182" fontId="29" fillId="2" borderId="0" xfId="0" applyNumberFormat="1" applyFont="1" applyFill="1" applyProtection="1">
      <alignment vertical="center"/>
    </xf>
    <xf numFmtId="0" fontId="26" fillId="2" borderId="35" xfId="0" applyFont="1" applyFill="1" applyBorder="1" applyProtection="1">
      <alignment vertical="center"/>
    </xf>
    <xf numFmtId="0" fontId="20" fillId="28" borderId="133" xfId="0" applyFont="1" applyFill="1" applyBorder="1" applyAlignment="1" applyProtection="1">
      <alignment horizontal="center" vertical="center"/>
    </xf>
    <xf numFmtId="0" fontId="24" fillId="2" borderId="142" xfId="0" applyFont="1" applyFill="1" applyBorder="1" applyProtection="1">
      <alignment vertical="center"/>
    </xf>
    <xf numFmtId="0" fontId="26" fillId="2" borderId="142" xfId="0" applyFont="1" applyFill="1" applyBorder="1" applyAlignment="1" applyProtection="1">
      <alignment vertical="top"/>
    </xf>
    <xf numFmtId="0" fontId="26" fillId="2" borderId="142" xfId="0" applyFont="1" applyFill="1" applyBorder="1" applyAlignment="1" applyProtection="1">
      <alignment vertical="center" shrinkToFit="1"/>
    </xf>
    <xf numFmtId="0" fontId="26" fillId="2" borderId="143" xfId="0" applyFont="1" applyFill="1" applyBorder="1" applyProtection="1">
      <alignment vertical="center"/>
    </xf>
    <xf numFmtId="0" fontId="74" fillId="0" borderId="0" xfId="0" applyFont="1" applyAlignment="1" applyProtection="1">
      <alignment horizontal="center" vertical="center"/>
    </xf>
    <xf numFmtId="0" fontId="31" fillId="2" borderId="0" xfId="0" applyFont="1" applyFill="1" applyAlignment="1" applyProtection="1">
      <alignment vertical="center" wrapText="1"/>
    </xf>
    <xf numFmtId="0" fontId="0" fillId="30" borderId="0" xfId="0" applyFill="1" applyProtection="1">
      <alignment vertical="center"/>
    </xf>
    <xf numFmtId="0" fontId="21" fillId="30" borderId="0" xfId="0" applyFont="1" applyFill="1" applyProtection="1">
      <alignment vertical="center"/>
    </xf>
    <xf numFmtId="0" fontId="25" fillId="4" borderId="63" xfId="0" applyFont="1" applyFill="1" applyBorder="1" applyAlignment="1" applyProtection="1">
      <alignment horizontal="center" vertical="center"/>
    </xf>
    <xf numFmtId="0" fontId="32" fillId="30" borderId="0" xfId="0" applyFont="1" applyFill="1" applyProtection="1">
      <alignment vertical="center"/>
    </xf>
    <xf numFmtId="49" fontId="23" fillId="2" borderId="0" xfId="0" applyNumberFormat="1" applyFont="1" applyFill="1" applyProtection="1">
      <alignment vertical="center"/>
    </xf>
    <xf numFmtId="0" fontId="26" fillId="2" borderId="0" xfId="0" applyFont="1" applyFill="1" applyAlignment="1" applyProtection="1">
      <alignment horizontal="left" vertical="top" wrapText="1"/>
    </xf>
    <xf numFmtId="0" fontId="74" fillId="0" borderId="0" xfId="0" applyFont="1" applyAlignment="1" applyProtection="1">
      <alignment horizontal="center" vertical="center" shrinkToFit="1"/>
    </xf>
    <xf numFmtId="0" fontId="24" fillId="28" borderId="42" xfId="0" applyFont="1" applyFill="1" applyBorder="1" applyAlignment="1" applyProtection="1">
      <alignment horizontal="center" vertical="center" wrapText="1"/>
    </xf>
    <xf numFmtId="0" fontId="24" fillId="2" borderId="43" xfId="0" applyFont="1" applyFill="1" applyBorder="1" applyAlignment="1" applyProtection="1">
      <alignment vertical="center" wrapText="1"/>
    </xf>
    <xf numFmtId="0" fontId="24" fillId="2" borderId="72" xfId="0" applyFont="1" applyFill="1" applyBorder="1" applyAlignment="1" applyProtection="1">
      <alignment vertical="center" wrapText="1"/>
    </xf>
    <xf numFmtId="0" fontId="24" fillId="28" borderId="139" xfId="0" applyFont="1" applyFill="1" applyBorder="1" applyAlignment="1" applyProtection="1">
      <alignment horizontal="center" vertical="center" wrapText="1"/>
    </xf>
    <xf numFmtId="0" fontId="24" fillId="2" borderId="74" xfId="0" applyFont="1" applyFill="1" applyBorder="1" applyAlignment="1" applyProtection="1">
      <alignment vertical="center" wrapText="1"/>
    </xf>
    <xf numFmtId="0" fontId="24" fillId="28" borderId="75" xfId="0" applyFont="1" applyFill="1" applyBorder="1" applyAlignment="1" applyProtection="1">
      <alignment horizontal="center" vertical="center" wrapText="1"/>
    </xf>
    <xf numFmtId="0" fontId="24" fillId="28" borderId="140" xfId="0" applyFont="1" applyFill="1" applyBorder="1" applyAlignment="1" applyProtection="1">
      <alignment horizontal="center" vertical="center" wrapText="1"/>
    </xf>
    <xf numFmtId="0" fontId="24" fillId="28" borderId="33" xfId="0" applyFont="1" applyFill="1" applyBorder="1" applyAlignment="1" applyProtection="1">
      <alignment horizontal="center" vertical="center" wrapText="1"/>
    </xf>
    <xf numFmtId="0" fontId="21" fillId="2" borderId="0" xfId="0" applyFont="1" applyFill="1" applyAlignment="1" applyProtection="1">
      <alignment vertical="top"/>
    </xf>
    <xf numFmtId="0" fontId="8" fillId="0" borderId="33" xfId="0" applyFont="1" applyBorder="1" applyAlignment="1" applyProtection="1">
      <alignment horizontal="center" vertical="center" wrapText="1"/>
    </xf>
    <xf numFmtId="0" fontId="8" fillId="0" borderId="0" xfId="0" applyFont="1" applyAlignment="1" applyProtection="1">
      <alignment horizontal="center" vertical="center" wrapText="1"/>
    </xf>
    <xf numFmtId="0" fontId="8" fillId="0" borderId="30" xfId="0" applyFont="1" applyBorder="1" applyAlignment="1" applyProtection="1">
      <alignment horizontal="center" vertical="center" wrapText="1"/>
    </xf>
    <xf numFmtId="0" fontId="24" fillId="2" borderId="143" xfId="0" applyFont="1" applyFill="1" applyBorder="1" applyAlignment="1" applyProtection="1">
      <alignment vertical="center" wrapText="1"/>
    </xf>
    <xf numFmtId="0" fontId="31" fillId="30" borderId="0" xfId="0" applyFont="1" applyFill="1" applyAlignment="1" applyProtection="1">
      <alignment horizontal="left" vertical="center" wrapText="1"/>
    </xf>
    <xf numFmtId="0" fontId="9" fillId="0" borderId="0" xfId="0" applyFont="1" applyProtection="1">
      <alignment vertical="center"/>
    </xf>
    <xf numFmtId="0" fontId="27" fillId="30" borderId="0" xfId="0" applyFont="1" applyFill="1" applyProtection="1">
      <alignment vertical="center"/>
    </xf>
    <xf numFmtId="0" fontId="25" fillId="0" borderId="0" xfId="0" applyFont="1" applyProtection="1">
      <alignment vertical="center"/>
    </xf>
    <xf numFmtId="0" fontId="21" fillId="2" borderId="0" xfId="0" applyFont="1" applyFill="1" applyAlignment="1" applyProtection="1">
      <alignment horizontal="left" vertical="center"/>
    </xf>
    <xf numFmtId="0" fontId="25" fillId="2" borderId="0" xfId="0" applyFont="1" applyFill="1" applyAlignment="1" applyProtection="1">
      <alignment horizontal="center" vertical="center" wrapText="1"/>
    </xf>
    <xf numFmtId="49" fontId="42" fillId="2" borderId="0" xfId="0" applyNumberFormat="1" applyFont="1" applyFill="1" applyProtection="1">
      <alignment vertical="center"/>
    </xf>
    <xf numFmtId="49" fontId="35" fillId="2" borderId="0" xfId="0" applyNumberFormat="1" applyFont="1" applyFill="1" applyAlignment="1" applyProtection="1">
      <alignment vertical="top"/>
    </xf>
    <xf numFmtId="0" fontId="36" fillId="2" borderId="0" xfId="0" applyFont="1" applyFill="1" applyAlignment="1" applyProtection="1">
      <alignment horizontal="left" vertical="top" wrapText="1"/>
    </xf>
    <xf numFmtId="0" fontId="37" fillId="2" borderId="0" xfId="0" applyFont="1" applyFill="1" applyAlignment="1" applyProtection="1">
      <alignment horizontal="left" vertical="top" wrapText="1"/>
    </xf>
    <xf numFmtId="0" fontId="8" fillId="0" borderId="0" xfId="0" applyFont="1" applyProtection="1">
      <alignment vertical="center"/>
    </xf>
    <xf numFmtId="0" fontId="24" fillId="2" borderId="0" xfId="0" applyFont="1" applyFill="1" applyAlignment="1" applyProtection="1">
      <alignment horizontal="center" vertical="center"/>
    </xf>
    <xf numFmtId="0" fontId="8" fillId="4" borderId="84" xfId="0" applyFont="1" applyFill="1" applyBorder="1" applyAlignment="1" applyProtection="1">
      <alignment horizontal="center" vertical="center"/>
    </xf>
    <xf numFmtId="49" fontId="11" fillId="2" borderId="23" xfId="0" applyNumberFormat="1" applyFont="1" applyFill="1" applyBorder="1" applyProtection="1">
      <alignment vertical="center"/>
    </xf>
    <xf numFmtId="0" fontId="11" fillId="2" borderId="24" xfId="0" applyFont="1" applyFill="1" applyBorder="1" applyProtection="1">
      <alignment vertical="center"/>
    </xf>
    <xf numFmtId="0" fontId="11" fillId="2" borderId="25" xfId="0" applyFont="1" applyFill="1" applyBorder="1" applyProtection="1">
      <alignment vertical="center"/>
    </xf>
    <xf numFmtId="0" fontId="38" fillId="2" borderId="33" xfId="0" applyFont="1" applyFill="1" applyBorder="1" applyAlignment="1" applyProtection="1">
      <alignment vertical="center" wrapText="1"/>
    </xf>
    <xf numFmtId="0" fontId="38" fillId="2" borderId="30" xfId="0" applyFont="1" applyFill="1" applyBorder="1" applyAlignment="1" applyProtection="1">
      <alignment vertical="center" wrapText="1"/>
    </xf>
    <xf numFmtId="0" fontId="39" fillId="2" borderId="0" xfId="0" applyFont="1" applyFill="1" applyProtection="1">
      <alignment vertical="center"/>
    </xf>
    <xf numFmtId="0" fontId="38" fillId="2" borderId="0" xfId="0" applyFont="1" applyFill="1" applyAlignment="1" applyProtection="1">
      <alignment vertical="center" wrapText="1"/>
    </xf>
    <xf numFmtId="0" fontId="38" fillId="2" borderId="33" xfId="0" applyFont="1" applyFill="1" applyBorder="1" applyProtection="1">
      <alignment vertical="center"/>
    </xf>
    <xf numFmtId="0" fontId="38" fillId="2" borderId="0" xfId="0" applyFont="1" applyFill="1" applyProtection="1">
      <alignment vertical="center"/>
    </xf>
    <xf numFmtId="0" fontId="38" fillId="2" borderId="0" xfId="0" applyFont="1" applyFill="1" applyAlignment="1" applyProtection="1">
      <alignment vertical="center" shrinkToFit="1"/>
    </xf>
    <xf numFmtId="0" fontId="38" fillId="2" borderId="30" xfId="0" applyFont="1" applyFill="1" applyBorder="1" applyAlignment="1" applyProtection="1">
      <alignment vertical="center" shrinkToFit="1"/>
    </xf>
    <xf numFmtId="0" fontId="39" fillId="0" borderId="0" xfId="0" applyFont="1" applyProtection="1">
      <alignment vertical="center"/>
    </xf>
    <xf numFmtId="0" fontId="40" fillId="2" borderId="0" xfId="0" applyFont="1" applyFill="1" applyProtection="1">
      <alignment vertical="center"/>
    </xf>
    <xf numFmtId="0" fontId="40" fillId="2" borderId="30" xfId="0" applyFont="1" applyFill="1" applyBorder="1" applyProtection="1">
      <alignment vertical="center"/>
    </xf>
    <xf numFmtId="0" fontId="11" fillId="2" borderId="35" xfId="0" applyFont="1" applyFill="1" applyBorder="1" applyProtection="1">
      <alignment vertical="center"/>
    </xf>
    <xf numFmtId="0" fontId="38" fillId="2" borderId="142" xfId="0" applyFont="1" applyFill="1" applyBorder="1" applyProtection="1">
      <alignment vertical="center"/>
    </xf>
    <xf numFmtId="0" fontId="11" fillId="2" borderId="142" xfId="0" applyFont="1" applyFill="1" applyBorder="1" applyProtection="1">
      <alignment vertical="center"/>
    </xf>
    <xf numFmtId="0" fontId="11" fillId="2" borderId="143" xfId="0" applyFont="1" applyFill="1" applyBorder="1" applyProtection="1">
      <alignment vertical="center"/>
    </xf>
    <xf numFmtId="0" fontId="29" fillId="2" borderId="0" xfId="0" applyFont="1" applyFill="1" applyAlignment="1" applyProtection="1">
      <alignment horizontal="center" vertical="center"/>
    </xf>
    <xf numFmtId="0" fontId="41" fillId="2" borderId="0" xfId="0" applyFont="1" applyFill="1" applyProtection="1">
      <alignment vertical="center"/>
    </xf>
    <xf numFmtId="0" fontId="42" fillId="2" borderId="0" xfId="0" applyFont="1" applyFill="1" applyProtection="1">
      <alignment vertical="center"/>
    </xf>
    <xf numFmtId="0" fontId="29" fillId="0" borderId="148" xfId="0" quotePrefix="1" applyFont="1" applyBorder="1" applyProtection="1">
      <alignment vertical="center"/>
    </xf>
    <xf numFmtId="0" fontId="31" fillId="4" borderId="1" xfId="0" applyFont="1" applyFill="1" applyBorder="1" applyAlignment="1" applyProtection="1">
      <alignment horizontal="center" vertical="center"/>
    </xf>
    <xf numFmtId="0" fontId="29" fillId="0" borderId="97" xfId="0" quotePrefix="1" applyFont="1" applyBorder="1" applyProtection="1">
      <alignment vertical="center"/>
    </xf>
    <xf numFmtId="0" fontId="24" fillId="0" borderId="89" xfId="0" quotePrefix="1" applyFont="1" applyBorder="1" applyProtection="1">
      <alignment vertical="center"/>
    </xf>
    <xf numFmtId="0" fontId="29" fillId="0" borderId="97" xfId="0" quotePrefix="1" applyFont="1" applyBorder="1" applyAlignment="1" applyProtection="1">
      <alignment horizontal="center" vertical="center"/>
    </xf>
    <xf numFmtId="0" fontId="24" fillId="0" borderId="97" xfId="0" quotePrefix="1" applyFont="1" applyBorder="1" applyAlignment="1" applyProtection="1">
      <alignment horizontal="center" vertical="center"/>
    </xf>
    <xf numFmtId="0" fontId="64" fillId="4" borderId="1" xfId="0" applyFont="1" applyFill="1" applyBorder="1" applyAlignment="1" applyProtection="1">
      <alignment horizontal="center" vertical="center"/>
    </xf>
    <xf numFmtId="0" fontId="29" fillId="0" borderId="89" xfId="0" quotePrefix="1" applyFont="1" applyBorder="1" applyAlignment="1" applyProtection="1">
      <alignment horizontal="center" vertical="center"/>
    </xf>
    <xf numFmtId="0" fontId="0" fillId="0" borderId="0" xfId="0" applyAlignment="1" applyProtection="1">
      <alignment horizontal="center" vertical="center"/>
    </xf>
    <xf numFmtId="0" fontId="73" fillId="2" borderId="0" xfId="0" applyFont="1" applyFill="1" applyProtection="1">
      <alignment vertical="center"/>
    </xf>
    <xf numFmtId="0" fontId="59" fillId="2" borderId="0" xfId="0" applyFont="1" applyFill="1" applyProtection="1">
      <alignment vertical="center"/>
    </xf>
    <xf numFmtId="0" fontId="12" fillId="0" borderId="0" xfId="0" applyFont="1" applyProtection="1">
      <alignment vertical="center"/>
    </xf>
    <xf numFmtId="0" fontId="16" fillId="2" borderId="0" xfId="0" applyFont="1" applyFill="1" applyProtection="1">
      <alignment vertical="center"/>
    </xf>
    <xf numFmtId="0" fontId="16" fillId="2" borderId="0" xfId="0" applyFont="1" applyFill="1" applyAlignment="1" applyProtection="1">
      <alignment horizontal="center" vertical="center"/>
    </xf>
    <xf numFmtId="0" fontId="20" fillId="2" borderId="0" xfId="0" applyFont="1" applyFill="1" applyAlignment="1" applyProtection="1">
      <alignment horizontal="left" vertical="center" wrapText="1"/>
    </xf>
    <xf numFmtId="0" fontId="12" fillId="2" borderId="0" xfId="0" applyFont="1" applyFill="1" applyProtection="1">
      <alignment vertical="center"/>
    </xf>
    <xf numFmtId="0" fontId="12" fillId="2" borderId="0" xfId="0" applyFont="1" applyFill="1" applyAlignment="1" applyProtection="1">
      <alignment horizontal="left" vertical="center" wrapText="1"/>
    </xf>
    <xf numFmtId="176" fontId="11" fillId="2" borderId="1" xfId="0" applyNumberFormat="1" applyFont="1" applyFill="1" applyBorder="1" applyAlignment="1" applyProtection="1">
      <alignment vertical="center" shrinkToFit="1"/>
    </xf>
    <xf numFmtId="0" fontId="30" fillId="2" borderId="1" xfId="0" applyFont="1" applyFill="1" applyBorder="1" applyProtection="1">
      <alignment vertical="center"/>
    </xf>
    <xf numFmtId="176" fontId="11" fillId="2" borderId="0" xfId="0" applyNumberFormat="1" applyFont="1" applyFill="1" applyAlignment="1" applyProtection="1">
      <alignment vertical="center" shrinkToFit="1"/>
    </xf>
    <xf numFmtId="176" fontId="9" fillId="2" borderId="0" xfId="0" applyNumberFormat="1" applyFont="1" applyFill="1" applyAlignment="1" applyProtection="1">
      <alignment vertical="center" shrinkToFit="1"/>
    </xf>
    <xf numFmtId="180" fontId="32" fillId="2" borderId="28" xfId="0" applyNumberFormat="1" applyFont="1" applyFill="1" applyBorder="1" applyAlignment="1" applyProtection="1">
      <alignment horizontal="right" vertical="center"/>
    </xf>
    <xf numFmtId="180" fontId="32" fillId="2" borderId="87" xfId="0" applyNumberFormat="1" applyFont="1" applyFill="1" applyBorder="1" applyAlignment="1" applyProtection="1">
      <alignment horizontal="right" vertical="center"/>
    </xf>
    <xf numFmtId="0" fontId="11" fillId="2" borderId="0" xfId="0" applyFont="1" applyFill="1" applyAlignment="1" applyProtection="1">
      <alignment vertical="center" wrapText="1"/>
    </xf>
    <xf numFmtId="180" fontId="32" fillId="2" borderId="110" xfId="0" applyNumberFormat="1" applyFont="1" applyFill="1" applyBorder="1" applyAlignment="1" applyProtection="1">
      <alignment horizontal="right" vertical="center"/>
    </xf>
    <xf numFmtId="0" fontId="11" fillId="2" borderId="142" xfId="0" applyFont="1" applyFill="1" applyBorder="1" applyAlignment="1" applyProtection="1">
      <alignment vertical="center" wrapText="1"/>
    </xf>
    <xf numFmtId="0" fontId="20" fillId="2" borderId="0" xfId="0" applyFont="1" applyFill="1" applyAlignment="1" applyProtection="1">
      <alignment vertical="center" wrapText="1"/>
    </xf>
    <xf numFmtId="0" fontId="20" fillId="2" borderId="0" xfId="0" applyFont="1" applyFill="1" applyAlignment="1" applyProtection="1">
      <alignment horizontal="center" vertical="center" wrapText="1"/>
    </xf>
    <xf numFmtId="0" fontId="74" fillId="0" borderId="0" xfId="0" applyFont="1" applyAlignment="1" applyProtection="1">
      <alignment vertical="center" wrapText="1"/>
    </xf>
    <xf numFmtId="176" fontId="12" fillId="0" borderId="0" xfId="0" applyNumberFormat="1" applyFont="1" applyProtection="1">
      <alignment vertical="center"/>
    </xf>
    <xf numFmtId="0" fontId="0" fillId="0" borderId="2" xfId="0" applyBorder="1" applyAlignment="1" applyProtection="1">
      <alignment horizontal="center" vertical="center" wrapText="1"/>
    </xf>
    <xf numFmtId="0" fontId="20" fillId="2" borderId="57" xfId="0" applyFont="1" applyFill="1" applyBorder="1" applyAlignment="1" applyProtection="1">
      <alignment horizontal="center" vertical="center"/>
    </xf>
    <xf numFmtId="0" fontId="26" fillId="2" borderId="5" xfId="0" applyFont="1" applyFill="1" applyBorder="1" applyAlignment="1" applyProtection="1">
      <alignment horizontal="center" vertical="center" wrapText="1"/>
    </xf>
    <xf numFmtId="0" fontId="20" fillId="0" borderId="136" xfId="0" quotePrefix="1" applyFont="1" applyBorder="1" applyAlignment="1" applyProtection="1">
      <alignment horizontal="right" vertical="center"/>
    </xf>
    <xf numFmtId="0" fontId="20" fillId="2" borderId="111" xfId="0" applyFont="1" applyFill="1" applyBorder="1" applyAlignment="1" applyProtection="1">
      <alignment vertical="center" shrinkToFit="1"/>
    </xf>
    <xf numFmtId="0" fontId="20" fillId="2" borderId="47" xfId="0" applyFont="1" applyFill="1" applyBorder="1" applyAlignment="1" applyProtection="1">
      <alignment vertical="center" shrinkToFit="1"/>
    </xf>
    <xf numFmtId="0" fontId="20" fillId="2" borderId="128" xfId="0" applyFont="1" applyFill="1" applyBorder="1" applyAlignment="1" applyProtection="1">
      <alignment vertical="center" wrapText="1" shrinkToFit="1"/>
    </xf>
    <xf numFmtId="176" fontId="21" fillId="0" borderId="47" xfId="0" applyNumberFormat="1" applyFont="1" applyBorder="1" applyAlignment="1" applyProtection="1">
      <alignment horizontal="right" vertical="center" shrinkToFit="1"/>
    </xf>
    <xf numFmtId="0" fontId="75" fillId="0" borderId="0" xfId="0" applyFont="1" applyAlignment="1" applyProtection="1">
      <alignment horizontal="left" vertical="center" wrapText="1"/>
    </xf>
    <xf numFmtId="0" fontId="13" fillId="0" borderId="0" xfId="0" applyFont="1" applyProtection="1">
      <alignment vertical="center"/>
    </xf>
    <xf numFmtId="177" fontId="20" fillId="0" borderId="49" xfId="0" applyNumberFormat="1" applyFont="1" applyBorder="1" applyProtection="1">
      <alignment vertical="center"/>
    </xf>
    <xf numFmtId="0" fontId="20" fillId="2" borderId="13" xfId="0" applyFont="1" applyFill="1" applyBorder="1" applyAlignment="1" applyProtection="1">
      <alignment vertical="center" shrinkToFit="1"/>
    </xf>
    <xf numFmtId="0" fontId="20" fillId="2" borderId="1" xfId="0" applyFont="1" applyFill="1" applyBorder="1" applyAlignment="1" applyProtection="1">
      <alignment vertical="center" shrinkToFit="1"/>
    </xf>
    <xf numFmtId="0" fontId="20" fillId="2" borderId="2" xfId="0" applyFont="1" applyFill="1" applyBorder="1" applyAlignment="1" applyProtection="1">
      <alignment vertical="center" wrapText="1" shrinkToFit="1"/>
    </xf>
    <xf numFmtId="176" fontId="21" fillId="0" borderId="1" xfId="0" applyNumberFormat="1" applyFont="1" applyBorder="1" applyAlignment="1" applyProtection="1">
      <alignment horizontal="right" vertical="center" shrinkToFit="1"/>
    </xf>
    <xf numFmtId="177" fontId="20" fillId="0" borderId="55" xfId="0" applyNumberFormat="1" applyFont="1" applyBorder="1" applyProtection="1">
      <alignment vertical="center"/>
    </xf>
    <xf numFmtId="0" fontId="20" fillId="2" borderId="36" xfId="0" applyFont="1" applyFill="1" applyBorder="1" applyAlignment="1" applyProtection="1">
      <alignment vertical="center" shrinkToFit="1"/>
    </xf>
    <xf numFmtId="0" fontId="20" fillId="2" borderId="14" xfId="0" applyFont="1" applyFill="1" applyBorder="1" applyAlignment="1" applyProtection="1">
      <alignment vertical="center" shrinkToFit="1"/>
    </xf>
    <xf numFmtId="0" fontId="20" fillId="2" borderId="19" xfId="0" applyFont="1" applyFill="1" applyBorder="1" applyAlignment="1" applyProtection="1">
      <alignment vertical="center" wrapText="1" shrinkToFit="1"/>
    </xf>
    <xf numFmtId="177" fontId="20" fillId="0" borderId="54" xfId="0" applyNumberFormat="1" applyFont="1" applyBorder="1" applyProtection="1">
      <alignment vertical="center"/>
    </xf>
    <xf numFmtId="0" fontId="20" fillId="2" borderId="5" xfId="0" applyFont="1" applyFill="1" applyBorder="1" applyAlignment="1" applyProtection="1">
      <alignment vertical="center" wrapText="1" shrinkToFit="1"/>
    </xf>
    <xf numFmtId="177" fontId="20" fillId="0" borderId="56" xfId="0" applyNumberFormat="1" applyFont="1" applyBorder="1" applyProtection="1">
      <alignment vertical="center"/>
    </xf>
    <xf numFmtId="0" fontId="20" fillId="2" borderId="57" xfId="0" applyFont="1" applyFill="1" applyBorder="1" applyAlignment="1" applyProtection="1">
      <alignment vertical="center" shrinkToFit="1"/>
    </xf>
    <xf numFmtId="0" fontId="20" fillId="2" borderId="62" xfId="0" applyFont="1" applyFill="1" applyBorder="1" applyAlignment="1" applyProtection="1">
      <alignment vertical="center" wrapText="1" shrinkToFit="1"/>
    </xf>
    <xf numFmtId="176" fontId="21" fillId="0" borderId="57" xfId="0" applyNumberFormat="1" applyFont="1" applyBorder="1" applyAlignment="1" applyProtection="1">
      <alignment horizontal="right" vertical="center" shrinkToFit="1"/>
    </xf>
    <xf numFmtId="0" fontId="11" fillId="31" borderId="14" xfId="0" applyFont="1" applyFill="1" applyBorder="1" applyAlignment="1" applyProtection="1">
      <alignment vertical="center" wrapText="1"/>
      <protection locked="0"/>
    </xf>
    <xf numFmtId="0" fontId="24" fillId="31" borderId="14" xfId="0" applyFont="1" applyFill="1" applyBorder="1" applyAlignment="1" applyProtection="1">
      <alignment vertical="center" wrapText="1"/>
      <protection locked="0"/>
    </xf>
    <xf numFmtId="0" fontId="11" fillId="31" borderId="48" xfId="0" applyFont="1" applyFill="1" applyBorder="1" applyAlignment="1" applyProtection="1">
      <alignment vertical="center" wrapText="1"/>
      <protection locked="0"/>
    </xf>
    <xf numFmtId="0" fontId="11" fillId="31" borderId="53" xfId="0" applyFont="1" applyFill="1" applyBorder="1" applyAlignment="1" applyProtection="1">
      <alignment vertical="center" wrapText="1"/>
      <protection locked="0"/>
    </xf>
    <xf numFmtId="0" fontId="82" fillId="0" borderId="0" xfId="0" applyFont="1" applyProtection="1">
      <alignment vertical="center"/>
      <protection locked="0"/>
    </xf>
    <xf numFmtId="0" fontId="0" fillId="0" borderId="0" xfId="0" applyProtection="1">
      <alignment vertical="center"/>
      <protection locked="0"/>
    </xf>
    <xf numFmtId="0" fontId="11" fillId="31" borderId="51" xfId="0" applyFont="1" applyFill="1" applyBorder="1" applyAlignment="1" applyProtection="1">
      <alignment horizontal="center" vertical="center"/>
      <protection locked="0"/>
    </xf>
    <xf numFmtId="0" fontId="11" fillId="31" borderId="26" xfId="0" quotePrefix="1" applyFont="1" applyFill="1" applyBorder="1" applyAlignment="1" applyProtection="1">
      <alignment horizontal="center" vertical="center"/>
      <protection locked="0"/>
    </xf>
    <xf numFmtId="0" fontId="11" fillId="31" borderId="26" xfId="0" applyFont="1" applyFill="1" applyBorder="1" applyAlignment="1" applyProtection="1">
      <alignment horizontal="center" vertical="center"/>
      <protection locked="0"/>
    </xf>
    <xf numFmtId="0" fontId="11" fillId="31" borderId="12" xfId="0" applyFont="1" applyFill="1" applyBorder="1" applyAlignment="1" applyProtection="1">
      <alignment horizontal="center" vertical="center"/>
      <protection locked="0"/>
    </xf>
    <xf numFmtId="0" fontId="81" fillId="0" borderId="138" xfId="0" applyFont="1" applyBorder="1" applyAlignment="1" applyProtection="1">
      <alignment horizontal="center" vertical="center"/>
      <protection locked="0"/>
    </xf>
    <xf numFmtId="0" fontId="81" fillId="0" borderId="144" xfId="0" applyFont="1" applyBorder="1" applyProtection="1">
      <alignment vertical="center"/>
      <protection locked="0"/>
    </xf>
    <xf numFmtId="0" fontId="81" fillId="0" borderId="141" xfId="0" applyFont="1" applyBorder="1" applyAlignment="1" applyProtection="1">
      <alignment horizontal="center" vertical="center"/>
      <protection locked="0"/>
    </xf>
    <xf numFmtId="0" fontId="79" fillId="0" borderId="138" xfId="0" applyFont="1" applyBorder="1" applyAlignment="1" applyProtection="1">
      <alignment horizontal="center" vertical="center"/>
      <protection locked="0"/>
    </xf>
    <xf numFmtId="176" fontId="64" fillId="0" borderId="55" xfId="0" applyNumberFormat="1" applyFont="1" applyBorder="1" applyAlignment="1" applyProtection="1">
      <alignment horizontal="center" vertical="center" shrinkToFit="1"/>
      <protection locked="0"/>
    </xf>
    <xf numFmtId="176" fontId="20" fillId="0" borderId="111" xfId="0" applyNumberFormat="1" applyFont="1" applyBorder="1" applyAlignment="1" applyProtection="1">
      <alignment horizontal="right" vertical="center" shrinkToFit="1"/>
      <protection locked="0"/>
    </xf>
    <xf numFmtId="176" fontId="20" fillId="0" borderId="111" xfId="0" applyNumberFormat="1" applyFont="1" applyBorder="1" applyAlignment="1" applyProtection="1">
      <alignment horizontal="center" vertical="center" shrinkToFit="1"/>
      <protection locked="0"/>
    </xf>
    <xf numFmtId="176" fontId="20" fillId="0" borderId="52" xfId="0" applyNumberFormat="1" applyFont="1" applyBorder="1" applyAlignment="1" applyProtection="1">
      <alignment horizontal="left" vertical="center" wrapText="1" shrinkToFit="1"/>
      <protection locked="0"/>
    </xf>
    <xf numFmtId="176" fontId="20" fillId="0" borderId="1" xfId="0" applyNumberFormat="1" applyFont="1" applyBorder="1" applyAlignment="1" applyProtection="1">
      <alignment horizontal="right" vertical="center" shrinkToFit="1"/>
      <protection locked="0"/>
    </xf>
    <xf numFmtId="176" fontId="20" fillId="0" borderId="1" xfId="0" applyNumberFormat="1" applyFont="1" applyBorder="1" applyAlignment="1" applyProtection="1">
      <alignment horizontal="center" vertical="center" shrinkToFit="1"/>
      <protection locked="0"/>
    </xf>
    <xf numFmtId="176" fontId="20" fillId="0" borderId="14" xfId="0" applyNumberFormat="1" applyFont="1" applyBorder="1" applyAlignment="1" applyProtection="1">
      <alignment horizontal="right" vertical="center" shrinkToFit="1"/>
      <protection locked="0"/>
    </xf>
    <xf numFmtId="176" fontId="20" fillId="0" borderId="57" xfId="0" applyNumberFormat="1" applyFont="1" applyBorder="1" applyAlignment="1" applyProtection="1">
      <alignment horizontal="right" vertical="center" shrinkToFit="1"/>
      <protection locked="0"/>
    </xf>
    <xf numFmtId="0" fontId="0" fillId="0" borderId="0" xfId="0" applyAlignment="1" applyProtection="1">
      <alignment horizontal="left" vertical="center" wrapText="1"/>
      <protection locked="0"/>
    </xf>
    <xf numFmtId="176" fontId="64" fillId="0" borderId="46" xfId="0" applyNumberFormat="1" applyFont="1" applyBorder="1" applyAlignment="1" applyProtection="1">
      <alignment horizontal="center" vertical="center" shrinkToFit="1"/>
      <protection locked="0"/>
    </xf>
    <xf numFmtId="176" fontId="20" fillId="29" borderId="47" xfId="0" applyNumberFormat="1" applyFont="1" applyFill="1" applyBorder="1" applyAlignment="1" applyProtection="1">
      <alignment horizontal="right" vertical="center" shrinkToFit="1"/>
      <protection locked="0"/>
    </xf>
    <xf numFmtId="176" fontId="20" fillId="29" borderId="47" xfId="0" applyNumberFormat="1" applyFont="1" applyFill="1" applyBorder="1" applyAlignment="1" applyProtection="1">
      <alignment horizontal="center" vertical="center" shrinkToFit="1"/>
      <protection locked="0"/>
    </xf>
    <xf numFmtId="176" fontId="64" fillId="0" borderId="49" xfId="0" applyNumberFormat="1" applyFont="1" applyBorder="1" applyAlignment="1" applyProtection="1">
      <alignment horizontal="center" vertical="center" shrinkToFit="1"/>
      <protection locked="0"/>
    </xf>
    <xf numFmtId="176" fontId="20" fillId="29" borderId="1" xfId="0" applyNumberFormat="1" applyFont="1" applyFill="1" applyBorder="1" applyAlignment="1" applyProtection="1">
      <alignment horizontal="right" vertical="center" shrinkToFit="1"/>
      <protection locked="0"/>
    </xf>
    <xf numFmtId="176" fontId="20" fillId="29" borderId="1" xfId="0" applyNumberFormat="1" applyFont="1" applyFill="1" applyBorder="1" applyAlignment="1" applyProtection="1">
      <alignment horizontal="center" vertical="center" shrinkToFit="1"/>
      <protection locked="0"/>
    </xf>
    <xf numFmtId="176" fontId="20" fillId="0" borderId="19" xfId="0" applyNumberFormat="1" applyFont="1" applyBorder="1" applyAlignment="1" applyProtection="1">
      <alignment horizontal="left" vertical="center" wrapText="1" shrinkToFit="1"/>
      <protection locked="0"/>
    </xf>
    <xf numFmtId="176" fontId="20" fillId="29" borderId="57" xfId="0" applyNumberFormat="1" applyFont="1" applyFill="1" applyBorder="1" applyAlignment="1" applyProtection="1">
      <alignment horizontal="right" vertical="center" shrinkToFit="1"/>
      <protection locked="0"/>
    </xf>
    <xf numFmtId="176" fontId="20" fillId="29" borderId="1" xfId="0" applyNumberFormat="1" applyFont="1" applyFill="1" applyBorder="1" applyAlignment="1" applyProtection="1">
      <alignment horizontal="right" vertical="center" shrinkToFit="1"/>
      <protection locked="0"/>
    </xf>
    <xf numFmtId="181" fontId="61" fillId="0" borderId="63" xfId="55" applyNumberFormat="1" applyFont="1" applyBorder="1" applyAlignment="1">
      <alignment vertical="center" wrapText="1"/>
    </xf>
    <xf numFmtId="181" fontId="61" fillId="0" borderId="110" xfId="55" applyNumberFormat="1" applyFont="1" applyBorder="1" applyAlignment="1">
      <alignment vertical="center" wrapText="1"/>
    </xf>
    <xf numFmtId="0" fontId="87" fillId="0" borderId="70" xfId="0" applyFont="1" applyBorder="1">
      <alignment vertical="center"/>
    </xf>
    <xf numFmtId="0" fontId="87" fillId="0" borderId="28" xfId="0" applyFont="1" applyBorder="1">
      <alignment vertical="center"/>
    </xf>
    <xf numFmtId="0" fontId="87" fillId="0" borderId="29" xfId="0" applyFont="1" applyBorder="1">
      <alignment vertical="center"/>
    </xf>
    <xf numFmtId="0" fontId="87" fillId="0" borderId="69" xfId="0" applyFont="1" applyBorder="1">
      <alignment vertical="center"/>
    </xf>
    <xf numFmtId="0" fontId="87" fillId="0" borderId="92" xfId="0" applyFont="1" applyBorder="1">
      <alignment vertical="center"/>
    </xf>
    <xf numFmtId="0" fontId="87" fillId="0" borderId="110" xfId="0" applyFont="1" applyBorder="1">
      <alignment vertical="center"/>
    </xf>
    <xf numFmtId="0" fontId="63" fillId="0" borderId="84" xfId="0" applyFont="1" applyBorder="1" applyAlignment="1">
      <alignment vertical="center" wrapText="1"/>
    </xf>
    <xf numFmtId="0" fontId="61" fillId="0" borderId="28" xfId="0" applyFont="1" applyBorder="1" applyAlignment="1">
      <alignment horizontal="left" vertical="center" wrapText="1"/>
    </xf>
    <xf numFmtId="0" fontId="61" fillId="0" borderId="77" xfId="0" applyFont="1" applyFill="1" applyBorder="1" applyAlignment="1">
      <alignment horizontal="left" vertical="center" wrapText="1"/>
    </xf>
    <xf numFmtId="49" fontId="61" fillId="0" borderId="77" xfId="0" applyNumberFormat="1" applyFont="1" applyFill="1" applyBorder="1">
      <alignment vertical="center"/>
    </xf>
    <xf numFmtId="181" fontId="61" fillId="0" borderId="49" xfId="55" applyNumberFormat="1" applyFont="1" applyFill="1" applyBorder="1" applyAlignment="1">
      <alignment horizontal="right" vertical="center" wrapText="1"/>
    </xf>
    <xf numFmtId="181" fontId="61" fillId="0" borderId="1" xfId="55" applyNumberFormat="1" applyFont="1" applyFill="1" applyBorder="1" applyAlignment="1">
      <alignment horizontal="right" vertical="center" wrapText="1"/>
    </xf>
    <xf numFmtId="181" fontId="85" fillId="0" borderId="1" xfId="55" applyNumberFormat="1" applyFont="1" applyFill="1" applyBorder="1" applyAlignment="1">
      <alignment vertical="center" wrapText="1"/>
    </xf>
    <xf numFmtId="181" fontId="85" fillId="0" borderId="82" xfId="55" applyNumberFormat="1" applyFont="1" applyFill="1" applyBorder="1" applyAlignment="1">
      <alignment vertical="center" wrapText="1"/>
    </xf>
    <xf numFmtId="181" fontId="61" fillId="0" borderId="3" xfId="55" applyNumberFormat="1" applyFont="1" applyFill="1" applyBorder="1" applyAlignment="1">
      <alignment vertical="center" wrapText="1"/>
    </xf>
    <xf numFmtId="181" fontId="61" fillId="0" borderId="29" xfId="55" applyNumberFormat="1" applyFont="1" applyFill="1" applyBorder="1" applyAlignment="1">
      <alignment vertical="center" wrapText="1"/>
    </xf>
    <xf numFmtId="181" fontId="61" fillId="0" borderId="0" xfId="55" applyNumberFormat="1" applyFont="1" applyFill="1" applyBorder="1" applyAlignment="1">
      <alignment horizontal="right" vertical="center" wrapText="1"/>
    </xf>
    <xf numFmtId="0" fontId="63" fillId="0" borderId="0" xfId="0" applyFont="1" applyFill="1" applyAlignment="1">
      <alignment horizontal="center" vertical="center" wrapText="1"/>
    </xf>
    <xf numFmtId="0" fontId="62" fillId="0" borderId="0" xfId="0" applyFont="1" applyFill="1">
      <alignment vertical="center"/>
    </xf>
    <xf numFmtId="0" fontId="61" fillId="0" borderId="29" xfId="0" applyFont="1" applyFill="1" applyBorder="1" applyAlignment="1">
      <alignment horizontal="left" vertical="center" wrapText="1"/>
    </xf>
    <xf numFmtId="0" fontId="61" fillId="0" borderId="15" xfId="46" applyFont="1" applyFill="1" applyBorder="1" applyAlignment="1">
      <alignment horizontal="left" vertical="center" wrapText="1"/>
    </xf>
    <xf numFmtId="0" fontId="87" fillId="0" borderId="29" xfId="0" applyFont="1" applyFill="1" applyBorder="1">
      <alignment vertical="center"/>
    </xf>
    <xf numFmtId="181" fontId="61" fillId="0" borderId="110" xfId="55" applyNumberFormat="1" applyFont="1" applyFill="1" applyBorder="1" applyAlignment="1">
      <alignment vertical="center" wrapText="1"/>
    </xf>
    <xf numFmtId="0" fontId="62" fillId="0" borderId="82" xfId="0" applyFont="1" applyFill="1" applyBorder="1">
      <alignment vertical="center"/>
    </xf>
    <xf numFmtId="0" fontId="62" fillId="0" borderId="53" xfId="0" applyFont="1" applyFill="1" applyBorder="1">
      <alignment vertical="center"/>
    </xf>
    <xf numFmtId="0" fontId="87" fillId="0" borderId="82" xfId="0" applyFont="1" applyFill="1" applyBorder="1">
      <alignment vertical="center"/>
    </xf>
    <xf numFmtId="0" fontId="87" fillId="0" borderId="52" xfId="0" applyFont="1" applyFill="1" applyBorder="1">
      <alignment vertical="center"/>
    </xf>
    <xf numFmtId="0" fontId="91" fillId="2" borderId="0" xfId="0" applyFont="1" applyFill="1" applyProtection="1">
      <alignment vertical="center"/>
      <protection hidden="1"/>
    </xf>
    <xf numFmtId="0" fontId="92" fillId="0" borderId="0" xfId="0" applyFont="1" applyProtection="1">
      <alignment vertical="center"/>
      <protection hidden="1"/>
    </xf>
    <xf numFmtId="0" fontId="91" fillId="2" borderId="0" xfId="0" applyFont="1" applyFill="1" applyAlignment="1" applyProtection="1">
      <alignment horizontal="center" vertical="center"/>
      <protection hidden="1"/>
    </xf>
    <xf numFmtId="0" fontId="91" fillId="0" borderId="0" xfId="0" applyFont="1" applyProtection="1">
      <alignment vertical="center"/>
      <protection hidden="1"/>
    </xf>
    <xf numFmtId="0" fontId="92" fillId="2" borderId="0" xfId="0" applyFont="1" applyFill="1" applyProtection="1">
      <alignment vertical="center"/>
      <protection hidden="1"/>
    </xf>
    <xf numFmtId="0" fontId="93" fillId="2" borderId="0" xfId="0" applyFont="1" applyFill="1" applyAlignment="1" applyProtection="1">
      <alignment horizontal="left" vertical="center" wrapText="1"/>
      <protection hidden="1"/>
    </xf>
    <xf numFmtId="0" fontId="93" fillId="2" borderId="0" xfId="0" applyFont="1" applyFill="1" applyAlignment="1" applyProtection="1">
      <alignment horizontal="center" vertical="center" wrapText="1"/>
      <protection hidden="1"/>
    </xf>
    <xf numFmtId="0" fontId="93" fillId="2" borderId="141" xfId="0" applyFont="1" applyFill="1" applyBorder="1" applyAlignment="1" applyProtection="1">
      <alignment horizontal="center" vertical="center" wrapText="1"/>
      <protection hidden="1"/>
    </xf>
    <xf numFmtId="0" fontId="93" fillId="2" borderId="138" xfId="0" applyFont="1" applyFill="1" applyBorder="1" applyAlignment="1" applyProtection="1">
      <alignment horizontal="center" vertical="center" wrapText="1"/>
      <protection hidden="1"/>
    </xf>
    <xf numFmtId="176" fontId="93" fillId="2" borderId="141" xfId="0" applyNumberFormat="1" applyFont="1" applyFill="1" applyBorder="1" applyAlignment="1" applyProtection="1">
      <alignment horizontal="right" vertical="center" shrinkToFit="1"/>
      <protection hidden="1"/>
    </xf>
    <xf numFmtId="176" fontId="93" fillId="2" borderId="138" xfId="0" applyNumberFormat="1" applyFont="1" applyFill="1" applyBorder="1" applyAlignment="1" applyProtection="1">
      <alignment horizontal="right" vertical="center" shrinkToFit="1"/>
      <protection hidden="1"/>
    </xf>
    <xf numFmtId="0" fontId="94" fillId="2" borderId="141" xfId="0" applyFont="1" applyFill="1" applyBorder="1" applyProtection="1">
      <alignment vertical="center"/>
      <protection hidden="1"/>
    </xf>
    <xf numFmtId="0" fontId="94" fillId="2" borderId="138" xfId="0" applyFont="1" applyFill="1" applyBorder="1" applyProtection="1">
      <alignment vertical="center"/>
      <protection hidden="1"/>
    </xf>
    <xf numFmtId="0" fontId="94" fillId="0" borderId="0" xfId="0" applyFont="1" applyAlignment="1" applyProtection="1">
      <alignment horizontal="left" vertical="center" wrapText="1"/>
      <protection hidden="1"/>
    </xf>
    <xf numFmtId="0" fontId="11" fillId="31" borderId="14" xfId="0" applyFont="1" applyFill="1" applyBorder="1" applyAlignment="1" applyProtection="1">
      <alignment vertical="center"/>
      <protection locked="0"/>
    </xf>
    <xf numFmtId="0" fontId="11" fillId="31" borderId="2" xfId="0" applyFont="1" applyFill="1" applyBorder="1" applyAlignment="1" applyProtection="1">
      <alignment vertical="center" wrapText="1"/>
      <protection locked="0"/>
    </xf>
    <xf numFmtId="0" fontId="11" fillId="31" borderId="3" xfId="0" applyFont="1" applyFill="1" applyBorder="1" applyAlignment="1" applyProtection="1">
      <alignment vertical="center" wrapText="1"/>
      <protection locked="0"/>
    </xf>
    <xf numFmtId="0" fontId="11" fillId="31" borderId="4" xfId="0" applyFont="1" applyFill="1" applyBorder="1" applyAlignment="1" applyProtection="1">
      <alignment vertical="center" wrapText="1"/>
      <protection locked="0"/>
    </xf>
    <xf numFmtId="49" fontId="73" fillId="31" borderId="77" xfId="0" applyNumberFormat="1" applyFont="1" applyFill="1" applyBorder="1" applyAlignment="1" applyProtection="1">
      <alignment horizontal="center" vertical="center"/>
      <protection locked="0"/>
    </xf>
    <xf numFmtId="49" fontId="73" fillId="31" borderId="3" xfId="0" applyNumberFormat="1" applyFont="1" applyFill="1" applyBorder="1" applyAlignment="1" applyProtection="1">
      <alignment horizontal="center" vertical="center"/>
      <protection locked="0"/>
    </xf>
    <xf numFmtId="49" fontId="73" fillId="31" borderId="4" xfId="0" applyNumberFormat="1" applyFont="1" applyFill="1" applyBorder="1" applyAlignment="1" applyProtection="1">
      <alignment horizontal="center" vertical="center"/>
      <protection locked="0"/>
    </xf>
    <xf numFmtId="0" fontId="11" fillId="0" borderId="1" xfId="0" applyFont="1" applyBorder="1" applyAlignment="1" applyProtection="1">
      <alignment horizontal="center" vertical="center"/>
    </xf>
    <xf numFmtId="0" fontId="11" fillId="0" borderId="57" xfId="0" applyFont="1" applyBorder="1" applyAlignment="1" applyProtection="1">
      <alignment horizontal="center" vertical="center"/>
    </xf>
    <xf numFmtId="0" fontId="11" fillId="0" borderId="57" xfId="0" applyFont="1" applyBorder="1" applyAlignment="1" applyProtection="1">
      <alignment horizontal="center" vertical="center" wrapText="1"/>
    </xf>
    <xf numFmtId="0" fontId="11" fillId="31" borderId="61" xfId="0" applyFont="1" applyFill="1" applyBorder="1" applyAlignment="1" applyProtection="1">
      <alignment vertical="center" wrapText="1"/>
      <protection locked="0"/>
    </xf>
    <xf numFmtId="0" fontId="11" fillId="31" borderId="91" xfId="0" applyFont="1" applyFill="1" applyBorder="1" applyAlignment="1" applyProtection="1">
      <alignment vertical="center" wrapText="1"/>
      <protection locked="0"/>
    </xf>
    <xf numFmtId="0" fontId="11" fillId="31" borderId="76" xfId="0" applyFont="1" applyFill="1" applyBorder="1" applyAlignment="1" applyProtection="1">
      <alignment vertical="center" wrapText="1"/>
      <protection locked="0"/>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49" fontId="73" fillId="31" borderId="94" xfId="0" applyNumberFormat="1" applyFont="1" applyFill="1" applyBorder="1" applyAlignment="1" applyProtection="1">
      <alignment horizontal="center" vertical="center"/>
      <protection locked="0"/>
    </xf>
    <xf numFmtId="49" fontId="73" fillId="31" borderId="91" xfId="0" applyNumberFormat="1" applyFont="1" applyFill="1" applyBorder="1" applyAlignment="1" applyProtection="1">
      <alignment horizontal="center" vertical="center"/>
      <protection locked="0"/>
    </xf>
    <xf numFmtId="49" fontId="73" fillId="31" borderId="76" xfId="0" applyNumberFormat="1" applyFont="1" applyFill="1" applyBorder="1" applyAlignment="1" applyProtection="1">
      <alignment horizontal="center" vertical="center"/>
      <protection locked="0"/>
    </xf>
    <xf numFmtId="0" fontId="16" fillId="0" borderId="0" xfId="0" applyFont="1" applyAlignment="1" applyProtection="1">
      <alignment horizontal="left" vertical="top" wrapText="1"/>
    </xf>
    <xf numFmtId="0" fontId="16" fillId="0" borderId="0" xfId="0" applyFont="1" applyAlignment="1" applyProtection="1">
      <alignment horizontal="left" vertical="center" wrapText="1"/>
    </xf>
    <xf numFmtId="0" fontId="32" fillId="0" borderId="0" xfId="0" applyFont="1" applyAlignment="1" applyProtection="1">
      <alignment horizontal="left" vertical="top" wrapText="1"/>
    </xf>
    <xf numFmtId="0" fontId="11" fillId="0" borderId="1" xfId="0" applyFont="1" applyBorder="1" applyAlignment="1" applyProtection="1">
      <alignment horizontal="left" vertical="center"/>
    </xf>
    <xf numFmtId="0" fontId="11" fillId="0" borderId="2" xfId="0" applyFont="1" applyBorder="1" applyAlignment="1" applyProtection="1">
      <alignment horizontal="left" vertical="center"/>
    </xf>
    <xf numFmtId="0" fontId="11" fillId="31" borderId="55" xfId="0" applyFont="1" applyFill="1" applyBorder="1" applyAlignment="1" applyProtection="1">
      <alignment horizontal="left" vertical="center"/>
      <protection locked="0"/>
    </xf>
    <xf numFmtId="0" fontId="11" fillId="31" borderId="14" xfId="0" applyFont="1" applyFill="1" applyBorder="1" applyAlignment="1" applyProtection="1">
      <alignment horizontal="left" vertical="center"/>
      <protection locked="0"/>
    </xf>
    <xf numFmtId="0" fontId="11" fillId="31" borderId="19" xfId="0" applyFont="1" applyFill="1" applyBorder="1" applyAlignment="1" applyProtection="1">
      <alignment horizontal="left" vertical="center"/>
      <protection locked="0"/>
    </xf>
    <xf numFmtId="0" fontId="11" fillId="31" borderId="52" xfId="0" applyFont="1" applyFill="1" applyBorder="1" applyAlignment="1" applyProtection="1">
      <alignment horizontal="left" vertical="center"/>
      <protection locked="0"/>
    </xf>
    <xf numFmtId="0" fontId="10" fillId="31" borderId="56" xfId="4" applyFill="1" applyBorder="1" applyAlignment="1" applyProtection="1">
      <alignment horizontal="left" vertical="center"/>
      <protection locked="0"/>
    </xf>
    <xf numFmtId="0" fontId="11" fillId="31" borderId="57" xfId="0" applyFont="1" applyFill="1" applyBorder="1" applyAlignment="1" applyProtection="1">
      <alignment horizontal="left" vertical="center"/>
      <protection locked="0"/>
    </xf>
    <xf numFmtId="0" fontId="11" fillId="31" borderId="62" xfId="0" applyFont="1" applyFill="1" applyBorder="1" applyAlignment="1" applyProtection="1">
      <alignment horizontal="left" vertical="center"/>
      <protection locked="0"/>
    </xf>
    <xf numFmtId="0" fontId="11" fillId="31" borderId="58" xfId="0" applyFont="1" applyFill="1" applyBorder="1" applyAlignment="1" applyProtection="1">
      <alignment horizontal="left" vertical="center"/>
      <protection locked="0"/>
    </xf>
    <xf numFmtId="0" fontId="11" fillId="31" borderId="54" xfId="0" applyFont="1" applyFill="1" applyBorder="1" applyAlignment="1" applyProtection="1">
      <alignment horizontal="left" vertical="center"/>
      <protection locked="0"/>
    </xf>
    <xf numFmtId="0" fontId="11" fillId="31" borderId="13" xfId="0" applyFont="1" applyFill="1" applyBorder="1" applyAlignment="1" applyProtection="1">
      <alignment horizontal="left" vertical="center"/>
      <protection locked="0"/>
    </xf>
    <xf numFmtId="0" fontId="11" fillId="31" borderId="5" xfId="0" applyFont="1" applyFill="1" applyBorder="1" applyAlignment="1" applyProtection="1">
      <alignment horizontal="left" vertical="center"/>
      <protection locked="0"/>
    </xf>
    <xf numFmtId="0" fontId="11" fillId="31" borderId="50" xfId="0" applyFont="1" applyFill="1" applyBorder="1" applyAlignment="1" applyProtection="1">
      <alignment horizontal="left" vertical="center"/>
      <protection locked="0"/>
    </xf>
    <xf numFmtId="0" fontId="11" fillId="0" borderId="13" xfId="0" applyFont="1" applyBorder="1" applyAlignment="1" applyProtection="1">
      <alignment vertical="center" wrapText="1" shrinkToFit="1"/>
    </xf>
    <xf numFmtId="0" fontId="11" fillId="0" borderId="14" xfId="0" applyFont="1" applyBorder="1" applyAlignment="1" applyProtection="1">
      <alignment vertical="center" wrapText="1" shrinkToFit="1"/>
    </xf>
    <xf numFmtId="0" fontId="11" fillId="31" borderId="49" xfId="0" applyFont="1" applyFill="1" applyBorder="1" applyAlignment="1" applyProtection="1">
      <alignment horizontal="left" vertical="center"/>
      <protection locked="0"/>
    </xf>
    <xf numFmtId="0" fontId="11" fillId="31" borderId="1" xfId="0" applyFont="1" applyFill="1" applyBorder="1" applyAlignment="1" applyProtection="1">
      <alignment horizontal="left" vertical="center"/>
      <protection locked="0"/>
    </xf>
    <xf numFmtId="0" fontId="11" fillId="31" borderId="2" xfId="0" applyFont="1" applyFill="1" applyBorder="1" applyAlignment="1" applyProtection="1">
      <alignment horizontal="left" vertical="center"/>
      <protection locked="0"/>
    </xf>
    <xf numFmtId="0" fontId="11" fillId="31" borderId="53" xfId="0" applyFont="1" applyFill="1" applyBorder="1" applyAlignment="1" applyProtection="1">
      <alignment horizontal="left" vertical="center"/>
      <protection locked="0"/>
    </xf>
    <xf numFmtId="0" fontId="11" fillId="0" borderId="1" xfId="0" applyFont="1" applyBorder="1" applyAlignment="1" applyProtection="1">
      <alignment vertical="center"/>
    </xf>
    <xf numFmtId="0" fontId="11" fillId="31" borderId="45" xfId="0" applyFont="1" applyFill="1" applyBorder="1" applyAlignment="1" applyProtection="1">
      <alignment horizontal="left" vertical="center"/>
      <protection locked="0"/>
    </xf>
    <xf numFmtId="0" fontId="11" fillId="31" borderId="31" xfId="0" applyFont="1" applyFill="1" applyBorder="1" applyAlignment="1" applyProtection="1">
      <alignment horizontal="left" vertical="center"/>
      <protection locked="0"/>
    </xf>
    <xf numFmtId="0" fontId="11" fillId="31" borderId="32" xfId="0" applyFont="1" applyFill="1" applyBorder="1" applyAlignment="1" applyProtection="1">
      <alignment horizontal="left" vertical="center"/>
      <protection locked="0"/>
    </xf>
    <xf numFmtId="0" fontId="11" fillId="31" borderId="46" xfId="0" applyFont="1" applyFill="1" applyBorder="1" applyAlignment="1" applyProtection="1">
      <alignment horizontal="left" vertical="center"/>
      <protection locked="0"/>
    </xf>
    <xf numFmtId="0" fontId="11" fillId="31" borderId="47" xfId="0" applyFont="1" applyFill="1" applyBorder="1" applyAlignment="1" applyProtection="1">
      <alignment horizontal="left" vertical="center"/>
      <protection locked="0"/>
    </xf>
    <xf numFmtId="0" fontId="11" fillId="31" borderId="61" xfId="0" applyFont="1" applyFill="1" applyBorder="1" applyAlignment="1" applyProtection="1">
      <alignment horizontal="left" vertical="center"/>
      <protection locked="0"/>
    </xf>
    <xf numFmtId="0" fontId="11" fillId="31" borderId="48" xfId="0" applyFont="1" applyFill="1" applyBorder="1" applyAlignment="1" applyProtection="1">
      <alignment horizontal="left" vertical="center"/>
      <protection locked="0"/>
    </xf>
    <xf numFmtId="0" fontId="11" fillId="0" borderId="1" xfId="0" applyFont="1" applyBorder="1" applyAlignment="1" applyProtection="1">
      <alignment horizontal="center" vertical="center" wrapText="1"/>
    </xf>
    <xf numFmtId="0" fontId="61" fillId="0" borderId="1" xfId="0" applyFont="1" applyBorder="1" applyAlignment="1" applyProtection="1">
      <alignment horizontal="center" vertical="center"/>
    </xf>
    <xf numFmtId="0" fontId="61" fillId="0" borderId="2" xfId="0" applyFont="1" applyBorder="1" applyAlignment="1" applyProtection="1">
      <alignment horizontal="left" vertical="center" wrapText="1"/>
    </xf>
    <xf numFmtId="0" fontId="61" fillId="0" borderId="3" xfId="0" applyFont="1" applyBorder="1" applyAlignment="1" applyProtection="1">
      <alignment horizontal="left" vertical="center" wrapText="1"/>
    </xf>
    <xf numFmtId="0" fontId="61" fillId="0" borderId="4" xfId="0" applyFont="1" applyBorder="1" applyAlignment="1" applyProtection="1">
      <alignment horizontal="left" vertical="center" wrapText="1"/>
    </xf>
    <xf numFmtId="0" fontId="41" fillId="31" borderId="21" xfId="0" applyFont="1" applyFill="1" applyBorder="1" applyAlignment="1" applyProtection="1">
      <alignment horizontal="center" vertical="center"/>
      <protection locked="0"/>
    </xf>
    <xf numFmtId="0" fontId="41" fillId="31" borderId="41" xfId="0" applyFont="1" applyFill="1" applyBorder="1" applyAlignment="1" applyProtection="1">
      <alignment horizontal="center" vertical="center"/>
      <protection locked="0"/>
    </xf>
    <xf numFmtId="0" fontId="41" fillId="31" borderId="35" xfId="0" applyFont="1" applyFill="1" applyBorder="1" applyAlignment="1" applyProtection="1">
      <alignment horizontal="center" vertical="center"/>
      <protection locked="0"/>
    </xf>
    <xf numFmtId="0" fontId="41" fillId="31" borderId="143" xfId="0" applyFont="1" applyFill="1" applyBorder="1" applyAlignment="1" applyProtection="1">
      <alignment horizontal="center" vertical="center"/>
      <protection locked="0"/>
    </xf>
    <xf numFmtId="0" fontId="11" fillId="0" borderId="13" xfId="0" applyFont="1" applyBorder="1" applyAlignment="1" applyProtection="1">
      <alignment horizontal="center" vertical="center"/>
    </xf>
    <xf numFmtId="0" fontId="11" fillId="0" borderId="98" xfId="0" applyFont="1" applyBorder="1" applyAlignment="1" applyProtection="1">
      <alignment horizontal="center" vertical="center"/>
    </xf>
    <xf numFmtId="0" fontId="38" fillId="2" borderId="0" xfId="0" applyFont="1" applyFill="1" applyAlignment="1" applyProtection="1">
      <alignment horizontal="left" vertical="center" wrapText="1"/>
    </xf>
    <xf numFmtId="0" fontId="24" fillId="0" borderId="0" xfId="0" applyFont="1" applyAlignment="1" applyProtection="1">
      <alignment horizontal="left" vertical="top" wrapText="1"/>
    </xf>
    <xf numFmtId="0" fontId="20" fillId="0" borderId="2" xfId="0" applyFont="1" applyBorder="1" applyAlignment="1" applyProtection="1">
      <alignment horizontal="left" vertical="center" wrapText="1"/>
    </xf>
    <xf numFmtId="0" fontId="20" fillId="0" borderId="3" xfId="0" applyFont="1" applyBorder="1" applyAlignment="1" applyProtection="1">
      <alignment horizontal="left" vertical="center" wrapText="1"/>
    </xf>
    <xf numFmtId="0" fontId="20" fillId="0" borderId="4" xfId="0" applyFont="1" applyBorder="1" applyAlignment="1" applyProtection="1">
      <alignment horizontal="left" vertical="center" wrapText="1"/>
    </xf>
    <xf numFmtId="0" fontId="64" fillId="3" borderId="21" xfId="0" applyFont="1" applyFill="1" applyBorder="1" applyAlignment="1" applyProtection="1">
      <alignment horizontal="center" vertical="center" wrapText="1"/>
    </xf>
    <xf numFmtId="0" fontId="64" fillId="3" borderId="22" xfId="0" applyFont="1" applyFill="1" applyBorder="1" applyAlignment="1" applyProtection="1">
      <alignment horizontal="center" vertical="center" wrapText="1"/>
    </xf>
    <xf numFmtId="0" fontId="64" fillId="3" borderId="41" xfId="0" applyFont="1" applyFill="1" applyBorder="1" applyAlignment="1" applyProtection="1">
      <alignment horizontal="center" vertical="center" wrapText="1"/>
    </xf>
    <xf numFmtId="0" fontId="26" fillId="0" borderId="2" xfId="0" applyFont="1" applyBorder="1" applyAlignment="1" applyProtection="1">
      <alignment horizontal="left" vertical="center" wrapText="1"/>
    </xf>
    <xf numFmtId="0" fontId="26" fillId="0" borderId="3" xfId="0" applyFont="1" applyBorder="1" applyAlignment="1" applyProtection="1">
      <alignment horizontal="left" vertical="center" wrapText="1"/>
    </xf>
    <xf numFmtId="0" fontId="26" fillId="0" borderId="4" xfId="0" applyFont="1" applyBorder="1" applyAlignment="1" applyProtection="1">
      <alignment horizontal="left" vertical="center" wrapText="1"/>
    </xf>
    <xf numFmtId="0" fontId="30" fillId="0" borderId="96" xfId="0" applyFont="1" applyBorder="1" applyAlignment="1" applyProtection="1">
      <alignment horizontal="center" vertical="center"/>
    </xf>
    <xf numFmtId="0" fontId="30" fillId="0" borderId="38" xfId="0" applyFont="1" applyBorder="1" applyAlignment="1" applyProtection="1">
      <alignment horizontal="center" vertical="center"/>
    </xf>
    <xf numFmtId="0" fontId="30" fillId="0" borderId="137" xfId="0" applyFont="1" applyBorder="1" applyAlignment="1" applyProtection="1">
      <alignment horizontal="center" vertical="center"/>
    </xf>
    <xf numFmtId="0" fontId="30" fillId="0" borderId="85" xfId="0" applyFont="1" applyBorder="1" applyAlignment="1" applyProtection="1">
      <alignment horizontal="left" vertical="center"/>
    </xf>
    <xf numFmtId="0" fontId="30" fillId="0" borderId="134" xfId="0" applyFont="1" applyBorder="1" applyAlignment="1" applyProtection="1">
      <alignment horizontal="left" vertical="center"/>
    </xf>
    <xf numFmtId="0" fontId="26" fillId="0" borderId="5" xfId="0" applyFont="1" applyBorder="1" applyAlignment="1" applyProtection="1">
      <alignment horizontal="left" vertical="center" wrapText="1"/>
    </xf>
    <xf numFmtId="0" fontId="26" fillId="0" borderId="6" xfId="0" applyFont="1" applyBorder="1" applyAlignment="1" applyProtection="1">
      <alignment horizontal="left" vertical="center" wrapText="1"/>
    </xf>
    <xf numFmtId="0" fontId="26" fillId="0" borderId="69" xfId="0" applyFont="1" applyBorder="1" applyAlignment="1" applyProtection="1">
      <alignment horizontal="left" vertical="center" wrapText="1"/>
    </xf>
    <xf numFmtId="0" fontId="26" fillId="0" borderId="17" xfId="0" applyFont="1" applyBorder="1" applyAlignment="1" applyProtection="1">
      <alignment horizontal="left" vertical="center" wrapText="1"/>
    </xf>
    <xf numFmtId="0" fontId="26" fillId="0" borderId="0" xfId="0" applyFont="1" applyAlignment="1" applyProtection="1">
      <alignment horizontal="left" vertical="center" wrapText="1"/>
    </xf>
    <xf numFmtId="0" fontId="26" fillId="0" borderId="30" xfId="0" applyFont="1" applyBorder="1" applyAlignment="1" applyProtection="1">
      <alignment horizontal="left" vertical="center" wrapText="1"/>
    </xf>
    <xf numFmtId="0" fontId="26" fillId="0" borderId="19" xfId="0" applyFont="1" applyBorder="1" applyAlignment="1" applyProtection="1">
      <alignment horizontal="left" vertical="center" wrapText="1"/>
    </xf>
    <xf numFmtId="0" fontId="26" fillId="0" borderId="15" xfId="0" applyFont="1" applyBorder="1" applyAlignment="1" applyProtection="1">
      <alignment horizontal="left" vertical="center" wrapText="1"/>
    </xf>
    <xf numFmtId="0" fontId="26" fillId="0" borderId="70" xfId="0" applyFont="1" applyBorder="1" applyAlignment="1" applyProtection="1">
      <alignment horizontal="left" vertical="center" wrapText="1"/>
    </xf>
    <xf numFmtId="0" fontId="24" fillId="2" borderId="38" xfId="0" applyFont="1" applyFill="1" applyBorder="1" applyAlignment="1" applyProtection="1">
      <alignment horizontal="left" vertical="center" wrapText="1"/>
    </xf>
    <xf numFmtId="0" fontId="24" fillId="2" borderId="73" xfId="0" applyFont="1" applyFill="1" applyBorder="1" applyAlignment="1" applyProtection="1">
      <alignment horizontal="left" vertical="center" wrapText="1"/>
    </xf>
    <xf numFmtId="0" fontId="24" fillId="2" borderId="9" xfId="0" applyFont="1" applyFill="1" applyBorder="1" applyAlignment="1" applyProtection="1">
      <alignment horizontal="left" vertical="center" wrapText="1"/>
    </xf>
    <xf numFmtId="0" fontId="24" fillId="2" borderId="40" xfId="0" applyFont="1" applyFill="1" applyBorder="1" applyAlignment="1" applyProtection="1">
      <alignment horizontal="left" vertical="center" wrapText="1"/>
    </xf>
    <xf numFmtId="0" fontId="24" fillId="2" borderId="43" xfId="0" applyFont="1" applyFill="1" applyBorder="1" applyAlignment="1" applyProtection="1">
      <alignment horizontal="left" vertical="center" wrapText="1"/>
    </xf>
    <xf numFmtId="0" fontId="24" fillId="2" borderId="9" xfId="0" applyFont="1" applyFill="1" applyBorder="1" applyAlignment="1" applyProtection="1">
      <alignment vertical="center" wrapText="1"/>
    </xf>
    <xf numFmtId="0" fontId="24" fillId="2" borderId="16" xfId="0" applyFont="1" applyFill="1" applyBorder="1" applyAlignment="1" applyProtection="1">
      <alignment horizontal="left" vertical="center" wrapText="1"/>
    </xf>
    <xf numFmtId="0" fontId="24" fillId="2" borderId="67" xfId="0" applyFont="1" applyFill="1" applyBorder="1" applyAlignment="1" applyProtection="1">
      <alignment horizontal="left" vertical="center" wrapText="1"/>
    </xf>
    <xf numFmtId="0" fontId="24" fillId="2" borderId="11" xfId="0" applyFont="1" applyFill="1" applyBorder="1" applyAlignment="1" applyProtection="1">
      <alignment horizontal="left" vertical="center" wrapText="1"/>
    </xf>
    <xf numFmtId="0" fontId="38" fillId="2" borderId="0" xfId="0" applyFont="1" applyFill="1" applyAlignment="1" applyProtection="1">
      <alignment horizontal="center" vertical="center" wrapText="1"/>
    </xf>
    <xf numFmtId="0" fontId="23" fillId="0" borderId="2" xfId="0" applyFont="1" applyBorder="1" applyAlignment="1" applyProtection="1">
      <alignment horizontal="left" vertical="center" wrapText="1"/>
    </xf>
    <xf numFmtId="0" fontId="23" fillId="0" borderId="3" xfId="0" applyFont="1" applyBorder="1" applyAlignment="1" applyProtection="1">
      <alignment horizontal="left" vertical="center" wrapText="1"/>
    </xf>
    <xf numFmtId="0" fontId="23" fillId="0" borderId="4" xfId="0" applyFont="1" applyBorder="1" applyAlignment="1" applyProtection="1">
      <alignment horizontal="left" vertical="center" wrapText="1"/>
    </xf>
    <xf numFmtId="0" fontId="31" fillId="3" borderId="21" xfId="0" applyFont="1" applyFill="1" applyBorder="1" applyAlignment="1" applyProtection="1">
      <alignment horizontal="center" vertical="center" wrapText="1"/>
    </xf>
    <xf numFmtId="0" fontId="31" fillId="3" borderId="22" xfId="0" applyFont="1" applyFill="1" applyBorder="1" applyAlignment="1" applyProtection="1">
      <alignment horizontal="center" vertical="center" wrapText="1"/>
    </xf>
    <xf numFmtId="0" fontId="31" fillId="3" borderId="41" xfId="0" applyFont="1" applyFill="1" applyBorder="1" applyAlignment="1" applyProtection="1">
      <alignment horizontal="center" vertical="center" wrapText="1"/>
    </xf>
    <xf numFmtId="0" fontId="26" fillId="2" borderId="0" xfId="0" applyFont="1" applyFill="1" applyAlignment="1" applyProtection="1">
      <alignment horizontal="left" vertical="top" wrapText="1"/>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25" xfId="0" applyFont="1" applyBorder="1" applyAlignment="1" applyProtection="1">
      <alignment horizontal="center" vertical="center"/>
    </xf>
    <xf numFmtId="0" fontId="8" fillId="0" borderId="35" xfId="0" applyFont="1" applyBorder="1" applyAlignment="1" applyProtection="1">
      <alignment horizontal="center" vertical="center"/>
    </xf>
    <xf numFmtId="0" fontId="8" fillId="0" borderId="142" xfId="0" applyFont="1" applyBorder="1" applyAlignment="1" applyProtection="1">
      <alignment horizontal="center" vertical="center"/>
    </xf>
    <xf numFmtId="0" fontId="8" fillId="0" borderId="143" xfId="0" applyFont="1" applyBorder="1" applyAlignment="1" applyProtection="1">
      <alignment horizontal="center" vertical="center"/>
    </xf>
    <xf numFmtId="49" fontId="20" fillId="0" borderId="2" xfId="0" applyNumberFormat="1" applyFont="1" applyBorder="1" applyAlignment="1" applyProtection="1">
      <alignment horizontal="left" vertical="center" wrapText="1"/>
    </xf>
    <xf numFmtId="49" fontId="20" fillId="0" borderId="3" xfId="0" applyNumberFormat="1" applyFont="1" applyBorder="1" applyAlignment="1" applyProtection="1">
      <alignment horizontal="left" vertical="center" wrapText="1"/>
    </xf>
    <xf numFmtId="0" fontId="26" fillId="0" borderId="127" xfId="0" applyFont="1" applyBorder="1" applyAlignment="1" applyProtection="1">
      <alignment horizontal="left" vertical="center"/>
    </xf>
    <xf numFmtId="0" fontId="26" fillId="0" borderId="15" xfId="0" applyFont="1" applyBorder="1" applyAlignment="1" applyProtection="1">
      <alignment horizontal="left" vertical="center"/>
    </xf>
    <xf numFmtId="0" fontId="26" fillId="0" borderId="20" xfId="0" applyFont="1" applyBorder="1" applyAlignment="1" applyProtection="1">
      <alignment horizontal="left" vertical="center"/>
    </xf>
    <xf numFmtId="0" fontId="8" fillId="0" borderId="21" xfId="0" applyFont="1" applyBorder="1" applyAlignment="1" applyProtection="1">
      <alignment horizontal="left" vertical="center" wrapText="1"/>
    </xf>
    <xf numFmtId="0" fontId="8" fillId="0" borderId="22" xfId="0" applyFont="1" applyBorder="1" applyAlignment="1" applyProtection="1">
      <alignment horizontal="left" vertical="center" wrapText="1"/>
    </xf>
    <xf numFmtId="0" fontId="8" fillId="0" borderId="41" xfId="0" applyFont="1" applyBorder="1" applyAlignment="1" applyProtection="1">
      <alignment horizontal="left" vertical="center" wrapText="1"/>
    </xf>
    <xf numFmtId="0" fontId="25" fillId="2" borderId="0" xfId="0" applyFont="1" applyFill="1" applyAlignment="1" applyProtection="1">
      <alignment horizontal="left" vertical="center"/>
    </xf>
    <xf numFmtId="49" fontId="20" fillId="0" borderId="15" xfId="0" applyNumberFormat="1" applyFont="1" applyBorder="1" applyAlignment="1" applyProtection="1">
      <alignment horizontal="left" vertical="center" wrapText="1"/>
    </xf>
    <xf numFmtId="49" fontId="26" fillId="3" borderId="21" xfId="0" applyNumberFormat="1" applyFont="1" applyFill="1" applyBorder="1" applyAlignment="1" applyProtection="1">
      <alignment horizontal="center" vertical="center" wrapText="1"/>
    </xf>
    <xf numFmtId="49" fontId="26" fillId="3" borderId="22" xfId="0" applyNumberFormat="1" applyFont="1" applyFill="1" applyBorder="1" applyAlignment="1" applyProtection="1">
      <alignment horizontal="center" vertical="center" wrapText="1"/>
    </xf>
    <xf numFmtId="49" fontId="26" fillId="3" borderId="41" xfId="0" applyNumberFormat="1" applyFont="1" applyFill="1" applyBorder="1" applyAlignment="1" applyProtection="1">
      <alignment horizontal="center" vertical="center" wrapText="1"/>
    </xf>
    <xf numFmtId="0" fontId="24" fillId="0" borderId="118" xfId="0" applyFont="1" applyBorder="1" applyAlignment="1" applyProtection="1">
      <alignment horizontal="left" vertical="center" wrapText="1"/>
    </xf>
    <xf numFmtId="0" fontId="24" fillId="0" borderId="65" xfId="0" applyFont="1" applyBorder="1" applyAlignment="1" applyProtection="1">
      <alignment horizontal="left" vertical="center" wrapText="1"/>
    </xf>
    <xf numFmtId="0" fontId="24" fillId="0" borderId="66" xfId="0" applyFont="1" applyBorder="1" applyAlignment="1" applyProtection="1">
      <alignment horizontal="left" vertical="center" wrapText="1"/>
    </xf>
    <xf numFmtId="0" fontId="24" fillId="0" borderId="8" xfId="0" applyFont="1" applyBorder="1" applyAlignment="1" applyProtection="1">
      <alignment horizontal="left" vertical="center" wrapText="1"/>
    </xf>
    <xf numFmtId="0" fontId="24" fillId="0" borderId="9" xfId="0" applyFont="1" applyBorder="1" applyAlignment="1" applyProtection="1">
      <alignment horizontal="left" vertical="center" wrapText="1"/>
    </xf>
    <xf numFmtId="0" fontId="24" fillId="0" borderId="43" xfId="0" applyFont="1" applyBorder="1" applyAlignment="1" applyProtection="1">
      <alignment horizontal="left" vertical="center" wrapText="1"/>
    </xf>
    <xf numFmtId="0" fontId="24" fillId="0" borderId="123" xfId="0" applyFont="1" applyBorder="1" applyAlignment="1" applyProtection="1">
      <alignment horizontal="left" vertical="center" wrapText="1"/>
    </xf>
    <xf numFmtId="0" fontId="24" fillId="0" borderId="40" xfId="0" applyFont="1" applyBorder="1" applyAlignment="1" applyProtection="1">
      <alignment horizontal="left" vertical="center" wrapText="1"/>
    </xf>
    <xf numFmtId="0" fontId="24" fillId="0" borderId="124" xfId="0" applyFont="1" applyBorder="1" applyAlignment="1" applyProtection="1">
      <alignment horizontal="left" vertical="center" wrapText="1"/>
    </xf>
    <xf numFmtId="0" fontId="36" fillId="28" borderId="123" xfId="0" applyFont="1" applyFill="1" applyBorder="1" applyAlignment="1" applyProtection="1">
      <alignment horizontal="left" vertical="center" wrapText="1" shrinkToFit="1"/>
      <protection locked="0"/>
    </xf>
    <xf numFmtId="0" fontId="36" fillId="28" borderId="40" xfId="0" applyFont="1" applyFill="1" applyBorder="1" applyAlignment="1" applyProtection="1">
      <alignment horizontal="left" vertical="center" wrapText="1" shrinkToFit="1"/>
      <protection locked="0"/>
    </xf>
    <xf numFmtId="0" fontId="36" fillId="28" borderId="124" xfId="0" applyFont="1" applyFill="1" applyBorder="1" applyAlignment="1" applyProtection="1">
      <alignment horizontal="left" vertical="center" wrapText="1" shrinkToFit="1"/>
      <protection locked="0"/>
    </xf>
    <xf numFmtId="0" fontId="20" fillId="28" borderId="21" xfId="0" applyFont="1" applyFill="1" applyBorder="1" applyAlignment="1" applyProtection="1">
      <alignment horizontal="center" vertical="center"/>
    </xf>
    <xf numFmtId="0" fontId="20" fillId="28" borderId="41" xfId="0" applyFont="1" applyFill="1" applyBorder="1" applyAlignment="1" applyProtection="1">
      <alignment horizontal="center" vertical="center"/>
    </xf>
    <xf numFmtId="0" fontId="24" fillId="2" borderId="0" xfId="0" applyFont="1" applyFill="1" applyAlignment="1" applyProtection="1">
      <alignment vertical="center" wrapText="1"/>
    </xf>
    <xf numFmtId="0" fontId="20" fillId="0" borderId="6" xfId="0" applyFont="1" applyBorder="1" applyAlignment="1" applyProtection="1">
      <alignment horizontal="left" vertical="center"/>
    </xf>
    <xf numFmtId="0" fontId="20" fillId="0" borderId="7" xfId="0" applyFont="1" applyBorder="1" applyAlignment="1" applyProtection="1">
      <alignment horizontal="left" vertical="center"/>
    </xf>
    <xf numFmtId="0" fontId="20" fillId="2" borderId="18" xfId="0" applyFont="1" applyFill="1" applyBorder="1" applyAlignment="1" applyProtection="1">
      <alignment horizontal="center" vertical="center"/>
    </xf>
    <xf numFmtId="0" fontId="31" fillId="0" borderId="24" xfId="0" applyFont="1" applyBorder="1" applyAlignment="1" applyProtection="1">
      <alignment horizontal="left" vertical="center" wrapText="1"/>
    </xf>
    <xf numFmtId="0" fontId="31" fillId="0" borderId="25" xfId="0" applyFont="1" applyBorder="1" applyAlignment="1" applyProtection="1">
      <alignment horizontal="left" vertical="center" wrapText="1"/>
    </xf>
    <xf numFmtId="0" fontId="8" fillId="0" borderId="23" xfId="0" applyFont="1" applyBorder="1" applyAlignment="1" applyProtection="1">
      <alignment horizontal="center" vertical="center" wrapText="1"/>
    </xf>
    <xf numFmtId="0" fontId="8" fillId="0" borderId="24" xfId="0" applyFont="1" applyBorder="1" applyAlignment="1" applyProtection="1">
      <alignment horizontal="center" vertical="center" wrapText="1"/>
    </xf>
    <xf numFmtId="0" fontId="8" fillId="0" borderId="25" xfId="0" applyFont="1" applyBorder="1" applyAlignment="1" applyProtection="1">
      <alignment horizontal="center" vertical="center" wrapText="1"/>
    </xf>
    <xf numFmtId="0" fontId="8" fillId="0" borderId="33" xfId="0" applyFont="1" applyBorder="1" applyAlignment="1" applyProtection="1">
      <alignment horizontal="center" vertical="center" wrapText="1"/>
    </xf>
    <xf numFmtId="0" fontId="8" fillId="0" borderId="0" xfId="0" applyFont="1" applyAlignment="1" applyProtection="1">
      <alignment horizontal="center" vertical="center" wrapText="1"/>
    </xf>
    <xf numFmtId="0" fontId="8" fillId="0" borderId="30" xfId="0" applyFont="1" applyBorder="1" applyAlignment="1" applyProtection="1">
      <alignment horizontal="center" vertical="center" wrapText="1"/>
    </xf>
    <xf numFmtId="0" fontId="8" fillId="0" borderId="35" xfId="0" applyFont="1" applyBorder="1" applyAlignment="1" applyProtection="1">
      <alignment horizontal="center" vertical="center" wrapText="1"/>
    </xf>
    <xf numFmtId="0" fontId="8" fillId="0" borderId="142" xfId="0" applyFont="1" applyBorder="1" applyAlignment="1" applyProtection="1">
      <alignment horizontal="center" vertical="center" wrapText="1"/>
    </xf>
    <xf numFmtId="0" fontId="8" fillId="0" borderId="143" xfId="0" applyFont="1" applyBorder="1" applyAlignment="1" applyProtection="1">
      <alignment horizontal="center" vertical="center" wrapText="1"/>
    </xf>
    <xf numFmtId="0" fontId="26" fillId="28" borderId="142" xfId="0" applyFont="1" applyFill="1" applyBorder="1" applyAlignment="1" applyProtection="1">
      <alignment horizontal="center" vertical="center" shrinkToFit="1"/>
      <protection locked="0"/>
    </xf>
    <xf numFmtId="176" fontId="11" fillId="2" borderId="5" xfId="0" applyNumberFormat="1" applyFont="1" applyFill="1" applyBorder="1" applyAlignment="1" applyProtection="1">
      <alignment vertical="center"/>
    </xf>
    <xf numFmtId="176" fontId="11" fillId="2" borderId="6" xfId="0" applyNumberFormat="1" applyFont="1" applyFill="1" applyBorder="1" applyAlignment="1" applyProtection="1">
      <alignment vertical="center"/>
    </xf>
    <xf numFmtId="0" fontId="81" fillId="0" borderId="138" xfId="0" applyFont="1" applyBorder="1" applyAlignment="1" applyProtection="1">
      <alignment horizontal="center" vertical="center"/>
      <protection locked="0"/>
    </xf>
    <xf numFmtId="176" fontId="20" fillId="28" borderId="45" xfId="0" applyNumberFormat="1" applyFont="1" applyFill="1" applyBorder="1" applyAlignment="1" applyProtection="1">
      <alignment horizontal="right" vertical="center" shrinkToFit="1"/>
      <protection locked="0"/>
    </xf>
    <xf numFmtId="176" fontId="20" fillId="28" borderId="31" xfId="0" applyNumberFormat="1" applyFont="1" applyFill="1" applyBorder="1" applyAlignment="1" applyProtection="1">
      <alignment horizontal="right" vertical="center" shrinkToFit="1"/>
      <protection locked="0"/>
    </xf>
    <xf numFmtId="176" fontId="20" fillId="28" borderId="32" xfId="0" applyNumberFormat="1" applyFont="1" applyFill="1" applyBorder="1" applyAlignment="1" applyProtection="1">
      <alignment horizontal="right" vertical="center" shrinkToFit="1"/>
      <protection locked="0"/>
    </xf>
    <xf numFmtId="0" fontId="30" fillId="2" borderId="86" xfId="0" applyFont="1" applyFill="1" applyBorder="1" applyAlignment="1" applyProtection="1">
      <alignment horizontal="left" vertical="center" wrapText="1"/>
    </xf>
    <xf numFmtId="0" fontId="30" fillId="2" borderId="34" xfId="0" applyFont="1" applyFill="1" applyBorder="1" applyAlignment="1" applyProtection="1">
      <alignment horizontal="left" vertical="center" wrapText="1"/>
    </xf>
    <xf numFmtId="0" fontId="30" fillId="2" borderId="8" xfId="0" applyFont="1" applyFill="1" applyBorder="1" applyAlignment="1" applyProtection="1">
      <alignment horizontal="left" vertical="center" wrapText="1"/>
    </xf>
    <xf numFmtId="0" fontId="30" fillId="2" borderId="9" xfId="0" applyFont="1" applyFill="1" applyBorder="1" applyAlignment="1" applyProtection="1">
      <alignment horizontal="left" vertical="center" wrapText="1"/>
    </xf>
    <xf numFmtId="0" fontId="30" fillId="2" borderId="43" xfId="0" applyFont="1" applyFill="1" applyBorder="1" applyAlignment="1" applyProtection="1">
      <alignment horizontal="left" vertical="center" wrapText="1"/>
    </xf>
    <xf numFmtId="0" fontId="26" fillId="2" borderId="88" xfId="0" applyFont="1" applyFill="1" applyBorder="1" applyAlignment="1" applyProtection="1">
      <alignment horizontal="center" vertical="center"/>
    </xf>
    <xf numFmtId="0" fontId="26" fillId="2" borderId="121" xfId="0" applyFont="1" applyFill="1" applyBorder="1" applyAlignment="1" applyProtection="1">
      <alignment horizontal="center" vertical="center"/>
    </xf>
    <xf numFmtId="0" fontId="26" fillId="0" borderId="34" xfId="0" applyFont="1" applyBorder="1" applyAlignment="1" applyProtection="1">
      <alignment horizontal="center" vertical="center" wrapText="1"/>
    </xf>
    <xf numFmtId="0" fontId="26" fillId="0" borderId="16" xfId="0" applyFont="1" applyBorder="1" applyAlignment="1" applyProtection="1">
      <alignment horizontal="center" vertical="center" wrapText="1"/>
    </xf>
    <xf numFmtId="0" fontId="26" fillId="0" borderId="119" xfId="0" applyFont="1" applyBorder="1" applyAlignment="1" applyProtection="1">
      <alignment horizontal="center" vertical="center" wrapText="1"/>
    </xf>
    <xf numFmtId="0" fontId="26" fillId="0" borderId="0" xfId="0" applyFont="1" applyAlignment="1" applyProtection="1">
      <alignment horizontal="center" vertical="center" wrapText="1"/>
    </xf>
    <xf numFmtId="0" fontId="26" fillId="0" borderId="114" xfId="0" applyFont="1" applyBorder="1" applyAlignment="1" applyProtection="1">
      <alignment horizontal="center" vertical="center" wrapText="1"/>
    </xf>
    <xf numFmtId="0" fontId="26" fillId="0" borderId="115" xfId="0" applyFont="1" applyBorder="1" applyAlignment="1" applyProtection="1">
      <alignment horizontal="center" vertical="center" wrapText="1"/>
    </xf>
    <xf numFmtId="0" fontId="26" fillId="0" borderId="118" xfId="0" applyFont="1" applyBorder="1" applyAlignment="1" applyProtection="1">
      <alignment horizontal="left" vertical="center" wrapText="1"/>
    </xf>
    <xf numFmtId="0" fontId="26" fillId="0" borderId="65" xfId="0" applyFont="1" applyBorder="1" applyAlignment="1" applyProtection="1">
      <alignment horizontal="left" vertical="center" wrapText="1"/>
    </xf>
    <xf numFmtId="0" fontId="26" fillId="0" borderId="66" xfId="0" applyFont="1" applyBorder="1" applyAlignment="1" applyProtection="1">
      <alignment horizontal="left" vertical="center" wrapText="1"/>
    </xf>
    <xf numFmtId="0" fontId="36" fillId="28" borderId="8" xfId="0" applyFont="1" applyFill="1" applyBorder="1" applyAlignment="1" applyProtection="1">
      <alignment horizontal="left" vertical="center" wrapText="1" shrinkToFit="1"/>
      <protection locked="0"/>
    </xf>
    <xf numFmtId="0" fontId="36" fillId="28" borderId="9" xfId="0" applyFont="1" applyFill="1" applyBorder="1" applyAlignment="1" applyProtection="1">
      <alignment horizontal="left" vertical="center" wrapText="1" shrinkToFit="1"/>
      <protection locked="0"/>
    </xf>
    <xf numFmtId="0" fontId="36" fillId="28" borderId="43" xfId="0" applyFont="1" applyFill="1" applyBorder="1" applyAlignment="1" applyProtection="1">
      <alignment horizontal="left" vertical="center" wrapText="1" shrinkToFit="1"/>
      <protection locked="0"/>
    </xf>
    <xf numFmtId="0" fontId="26" fillId="0" borderId="2" xfId="0" applyFont="1" applyBorder="1" applyAlignment="1" applyProtection="1">
      <alignment vertical="center" wrapText="1"/>
    </xf>
    <xf numFmtId="0" fontId="26" fillId="0" borderId="3" xfId="0" applyFont="1" applyBorder="1" applyAlignment="1" applyProtection="1">
      <alignment vertical="center" wrapText="1"/>
    </xf>
    <xf numFmtId="0" fontId="26" fillId="0" borderId="82" xfId="0" applyFont="1" applyBorder="1" applyAlignment="1" applyProtection="1">
      <alignment vertical="center" wrapText="1"/>
    </xf>
    <xf numFmtId="0" fontId="20" fillId="28" borderId="33" xfId="0" applyFont="1" applyFill="1" applyBorder="1" applyAlignment="1" applyProtection="1">
      <alignment horizontal="center" vertical="center"/>
    </xf>
    <xf numFmtId="0" fontId="20" fillId="28" borderId="35" xfId="0" applyFont="1" applyFill="1" applyBorder="1" applyAlignment="1" applyProtection="1">
      <alignment horizontal="center" vertical="center"/>
    </xf>
    <xf numFmtId="0" fontId="34" fillId="0" borderId="119" xfId="0" applyFont="1" applyBorder="1" applyAlignment="1" applyProtection="1">
      <alignment horizontal="center" vertical="center"/>
    </xf>
    <xf numFmtId="0" fontId="34" fillId="0" borderId="122" xfId="0" applyFont="1" applyBorder="1" applyAlignment="1" applyProtection="1">
      <alignment horizontal="center" vertical="center"/>
    </xf>
    <xf numFmtId="0" fontId="24" fillId="2" borderId="9" xfId="0" applyFont="1" applyFill="1" applyBorder="1" applyAlignment="1" applyProtection="1">
      <alignment horizontal="left" vertical="center"/>
    </xf>
    <xf numFmtId="0" fontId="24" fillId="2" borderId="43" xfId="0" applyFont="1" applyFill="1" applyBorder="1" applyAlignment="1" applyProtection="1">
      <alignment horizontal="left" vertical="center"/>
    </xf>
    <xf numFmtId="176" fontId="21" fillId="28" borderId="21" xfId="0" applyNumberFormat="1" applyFont="1" applyFill="1" applyBorder="1" applyAlignment="1" applyProtection="1">
      <alignment horizontal="right" vertical="center" shrinkToFit="1"/>
      <protection locked="0"/>
    </xf>
    <xf numFmtId="176" fontId="21" fillId="28" borderId="22" xfId="0" applyNumberFormat="1" applyFont="1" applyFill="1" applyBorder="1" applyAlignment="1" applyProtection="1">
      <alignment horizontal="right" vertical="center" shrinkToFit="1"/>
      <protection locked="0"/>
    </xf>
    <xf numFmtId="176" fontId="21" fillId="28" borderId="41" xfId="0" applyNumberFormat="1" applyFont="1" applyFill="1" applyBorder="1" applyAlignment="1" applyProtection="1">
      <alignment horizontal="right" vertical="center" shrinkToFit="1"/>
      <protection locked="0"/>
    </xf>
    <xf numFmtId="0" fontId="30" fillId="2" borderId="8" xfId="0" applyFont="1" applyFill="1" applyBorder="1" applyAlignment="1" applyProtection="1">
      <alignment horizontal="left" vertical="center"/>
    </xf>
    <xf numFmtId="0" fontId="30" fillId="2" borderId="9" xfId="0" applyFont="1" applyFill="1" applyBorder="1" applyAlignment="1" applyProtection="1">
      <alignment horizontal="left" vertical="center"/>
    </xf>
    <xf numFmtId="0" fontId="30" fillId="2" borderId="43" xfId="0" applyFont="1" applyFill="1" applyBorder="1" applyAlignment="1" applyProtection="1">
      <alignment horizontal="left" vertical="center"/>
    </xf>
    <xf numFmtId="49" fontId="18" fillId="2" borderId="0" xfId="0" applyNumberFormat="1" applyFont="1" applyFill="1" applyAlignment="1" applyProtection="1">
      <alignment vertical="center"/>
    </xf>
    <xf numFmtId="0" fontId="20" fillId="28" borderId="22" xfId="0" applyFont="1" applyFill="1" applyBorder="1" applyAlignment="1" applyProtection="1">
      <alignment horizontal="center" vertical="center"/>
    </xf>
    <xf numFmtId="0" fontId="26" fillId="28" borderId="94" xfId="0" applyFont="1" applyFill="1" applyBorder="1" applyAlignment="1" applyProtection="1">
      <alignment horizontal="left" vertical="center" wrapText="1"/>
      <protection locked="0"/>
    </xf>
    <xf numFmtId="0" fontId="26" fillId="28" borderId="91" xfId="0" applyFont="1" applyFill="1" applyBorder="1" applyAlignment="1" applyProtection="1">
      <alignment horizontal="left" vertical="center" wrapText="1"/>
      <protection locked="0"/>
    </xf>
    <xf numFmtId="0" fontId="26" fillId="28" borderId="95" xfId="0" applyFont="1" applyFill="1" applyBorder="1" applyAlignment="1" applyProtection="1">
      <alignment horizontal="left" vertical="center" wrapText="1"/>
      <protection locked="0"/>
    </xf>
    <xf numFmtId="0" fontId="26" fillId="2" borderId="2" xfId="0" applyFont="1" applyFill="1" applyBorder="1" applyAlignment="1" applyProtection="1">
      <alignment horizontal="left" vertical="center" wrapText="1"/>
    </xf>
    <xf numFmtId="0" fontId="26" fillId="2" borderId="3" xfId="0" applyFont="1" applyFill="1" applyBorder="1" applyAlignment="1" applyProtection="1">
      <alignment horizontal="left" vertical="center" wrapText="1"/>
    </xf>
    <xf numFmtId="176" fontId="11" fillId="28" borderId="45" xfId="0" applyNumberFormat="1" applyFont="1" applyFill="1" applyBorder="1" applyAlignment="1" applyProtection="1">
      <alignment vertical="center"/>
      <protection locked="0"/>
    </xf>
    <xf numFmtId="176" fontId="11" fillId="28" borderId="31" xfId="0" applyNumberFormat="1" applyFont="1" applyFill="1" applyBorder="1" applyAlignment="1" applyProtection="1">
      <alignment vertical="center"/>
      <protection locked="0"/>
    </xf>
    <xf numFmtId="176" fontId="11" fillId="28" borderId="32" xfId="0" applyNumberFormat="1" applyFont="1" applyFill="1" applyBorder="1" applyAlignment="1" applyProtection="1">
      <alignment vertical="center"/>
      <protection locked="0"/>
    </xf>
    <xf numFmtId="0" fontId="8" fillId="2" borderId="0" xfId="0" applyFont="1" applyFill="1" applyAlignment="1" applyProtection="1">
      <alignment horizontal="left" vertical="center"/>
    </xf>
    <xf numFmtId="0" fontId="24" fillId="2" borderId="0" xfId="0" applyFont="1" applyFill="1" applyAlignment="1" applyProtection="1">
      <alignment horizontal="left" vertical="center"/>
    </xf>
    <xf numFmtId="0" fontId="26" fillId="28" borderId="35" xfId="0" applyFont="1" applyFill="1" applyBorder="1" applyAlignment="1" applyProtection="1">
      <alignment horizontal="left" vertical="center" wrapText="1"/>
      <protection locked="0"/>
    </xf>
    <xf numFmtId="0" fontId="26" fillId="28" borderId="142" xfId="0" applyFont="1" applyFill="1" applyBorder="1" applyAlignment="1" applyProtection="1">
      <alignment horizontal="left" vertical="center" wrapText="1"/>
      <protection locked="0"/>
    </xf>
    <xf numFmtId="0" fontId="26" fillId="28" borderId="143" xfId="0" applyFont="1" applyFill="1" applyBorder="1" applyAlignment="1" applyProtection="1">
      <alignment horizontal="left" vertical="center" wrapText="1"/>
      <protection locked="0"/>
    </xf>
    <xf numFmtId="0" fontId="25" fillId="2" borderId="0" xfId="0" applyFont="1" applyFill="1" applyAlignment="1" applyProtection="1">
      <alignment horizontal="left" vertical="top" wrapText="1"/>
    </xf>
    <xf numFmtId="0" fontId="26" fillId="2" borderId="5"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7" xfId="0" applyFont="1" applyFill="1" applyBorder="1" applyAlignment="1" applyProtection="1">
      <alignment horizontal="left" vertical="center" wrapText="1"/>
    </xf>
    <xf numFmtId="0" fontId="8" fillId="0" borderId="21" xfId="0" applyFont="1" applyBorder="1" applyAlignment="1" applyProtection="1">
      <alignment horizontal="left" vertical="center"/>
    </xf>
    <xf numFmtId="0" fontId="8" fillId="0" borderId="22" xfId="0" applyFont="1" applyBorder="1" applyAlignment="1" applyProtection="1">
      <alignment horizontal="left" vertical="center"/>
    </xf>
    <xf numFmtId="0" fontId="8" fillId="0" borderId="41" xfId="0" applyFont="1" applyBorder="1" applyAlignment="1" applyProtection="1">
      <alignment horizontal="left" vertical="center"/>
    </xf>
    <xf numFmtId="0" fontId="29" fillId="2" borderId="88" xfId="0" applyFont="1" applyFill="1" applyBorder="1" applyAlignment="1" applyProtection="1">
      <alignment horizontal="center" vertical="center"/>
    </xf>
    <xf numFmtId="0" fontId="29" fillId="2" borderId="89" xfId="0" applyFont="1" applyFill="1" applyBorder="1" applyAlignment="1" applyProtection="1">
      <alignment horizontal="center" vertical="center"/>
    </xf>
    <xf numFmtId="0" fontId="30" fillId="2" borderId="90" xfId="0" applyFont="1" applyFill="1" applyBorder="1" applyAlignment="1" applyProtection="1">
      <alignment horizontal="left" vertical="center" wrapText="1"/>
    </xf>
    <xf numFmtId="0" fontId="30" fillId="2" borderId="11" xfId="0" applyFont="1" applyFill="1" applyBorder="1" applyAlignment="1" applyProtection="1">
      <alignment horizontal="left" vertical="center" wrapText="1"/>
    </xf>
    <xf numFmtId="0" fontId="30" fillId="2" borderId="67" xfId="0" applyFont="1" applyFill="1" applyBorder="1" applyAlignment="1" applyProtection="1">
      <alignment horizontal="left" vertical="center" wrapText="1"/>
    </xf>
    <xf numFmtId="176" fontId="21" fillId="28" borderId="45" xfId="0" applyNumberFormat="1" applyFont="1" applyFill="1" applyBorder="1" applyAlignment="1" applyProtection="1">
      <alignment horizontal="right" vertical="center" shrinkToFit="1"/>
      <protection locked="0"/>
    </xf>
    <xf numFmtId="176" fontId="21" fillId="28" borderId="31" xfId="0" applyNumberFormat="1" applyFont="1" applyFill="1" applyBorder="1" applyAlignment="1" applyProtection="1">
      <alignment horizontal="right" vertical="center" shrinkToFit="1"/>
      <protection locked="0"/>
    </xf>
    <xf numFmtId="176" fontId="21" fillId="28" borderId="32" xfId="0" applyNumberFormat="1" applyFont="1" applyFill="1" applyBorder="1" applyAlignment="1" applyProtection="1">
      <alignment horizontal="right" vertical="center" shrinkToFit="1"/>
      <protection locked="0"/>
    </xf>
    <xf numFmtId="0" fontId="24" fillId="2" borderId="0" xfId="0" applyFont="1" applyFill="1" applyAlignment="1" applyProtection="1">
      <alignment horizontal="left" vertical="top" wrapText="1"/>
    </xf>
    <xf numFmtId="0" fontId="20" fillId="0" borderId="3" xfId="0" applyFont="1" applyBorder="1" applyAlignment="1" applyProtection="1">
      <alignment horizontal="left" vertical="center"/>
    </xf>
    <xf numFmtId="0" fontId="20" fillId="0" borderId="4" xfId="0" applyFont="1" applyBorder="1" applyAlignment="1" applyProtection="1">
      <alignment horizontal="left" vertical="center"/>
    </xf>
    <xf numFmtId="179" fontId="20" fillId="28" borderId="21" xfId="5" applyNumberFormat="1" applyFont="1" applyFill="1" applyBorder="1" applyAlignment="1" applyProtection="1">
      <alignment horizontal="right" vertical="center" shrinkToFit="1"/>
      <protection locked="0"/>
    </xf>
    <xf numFmtId="179" fontId="20" fillId="28" borderId="22" xfId="5" applyNumberFormat="1" applyFont="1" applyFill="1" applyBorder="1" applyAlignment="1" applyProtection="1">
      <alignment horizontal="right" vertical="center" shrinkToFit="1"/>
      <protection locked="0"/>
    </xf>
    <xf numFmtId="179" fontId="20" fillId="28" borderId="41" xfId="5" applyNumberFormat="1" applyFont="1" applyFill="1" applyBorder="1" applyAlignment="1" applyProtection="1">
      <alignment horizontal="right" vertical="center" shrinkToFit="1"/>
      <protection locked="0"/>
    </xf>
    <xf numFmtId="0" fontId="29" fillId="2" borderId="0" xfId="0" applyFont="1" applyFill="1" applyAlignment="1" applyProtection="1">
      <alignment horizontal="left" vertical="top" wrapText="1"/>
    </xf>
    <xf numFmtId="0" fontId="64" fillId="2" borderId="0" xfId="0" applyFont="1" applyFill="1" applyAlignment="1" applyProtection="1">
      <alignment horizontal="left" vertical="center" wrapText="1"/>
    </xf>
    <xf numFmtId="176" fontId="21" fillId="0" borderId="21" xfId="0" applyNumberFormat="1" applyFont="1" applyBorder="1" applyAlignment="1" applyProtection="1">
      <alignment horizontal="right" vertical="center" shrinkToFit="1"/>
    </xf>
    <xf numFmtId="176" fontId="21" fillId="0" borderId="22" xfId="0" applyNumberFormat="1" applyFont="1" applyBorder="1" applyAlignment="1" applyProtection="1">
      <alignment horizontal="right" vertical="center" shrinkToFit="1"/>
    </xf>
    <xf numFmtId="176" fontId="21" fillId="0" borderId="41" xfId="0" applyNumberFormat="1" applyFont="1" applyBorder="1" applyAlignment="1" applyProtection="1">
      <alignment horizontal="right" vertical="center" shrinkToFit="1"/>
    </xf>
    <xf numFmtId="0" fontId="30" fillId="2" borderId="6" xfId="0" applyFont="1" applyFill="1" applyBorder="1" applyAlignment="1" applyProtection="1">
      <alignment horizontal="left" vertical="center" wrapText="1"/>
    </xf>
    <xf numFmtId="0" fontId="30" fillId="2" borderId="6" xfId="0" applyFont="1" applyFill="1" applyBorder="1" applyAlignment="1" applyProtection="1">
      <alignment horizontal="left" vertical="center"/>
    </xf>
    <xf numFmtId="0" fontId="26" fillId="0" borderId="114" xfId="0" applyFont="1" applyBorder="1" applyAlignment="1" applyProtection="1">
      <alignment vertical="center" wrapText="1"/>
    </xf>
    <xf numFmtId="0" fontId="26" fillId="0" borderId="115" xfId="0" applyFont="1" applyBorder="1" applyAlignment="1" applyProtection="1">
      <alignment vertical="center" wrapText="1"/>
    </xf>
    <xf numFmtId="0" fontId="26" fillId="0" borderId="0" xfId="0" applyFont="1" applyAlignment="1" applyProtection="1">
      <alignment vertical="center" wrapText="1"/>
    </xf>
    <xf numFmtId="0" fontId="26" fillId="0" borderId="18" xfId="0" applyFont="1" applyBorder="1" applyAlignment="1" applyProtection="1">
      <alignment vertical="center" wrapText="1"/>
    </xf>
    <xf numFmtId="0" fontId="20" fillId="28" borderId="116" xfId="0" applyFont="1" applyFill="1" applyBorder="1" applyAlignment="1" applyProtection="1">
      <alignment horizontal="center" vertical="center"/>
    </xf>
    <xf numFmtId="0" fontId="20" fillId="28" borderId="120" xfId="0" applyFont="1" applyFill="1" applyBorder="1" applyAlignment="1" applyProtection="1">
      <alignment horizontal="center" vertical="center"/>
    </xf>
    <xf numFmtId="0" fontId="34" fillId="0" borderId="117" xfId="0" applyFont="1" applyBorder="1" applyAlignment="1" applyProtection="1">
      <alignment horizontal="center" vertical="center"/>
    </xf>
    <xf numFmtId="0" fontId="34" fillId="0" borderId="114" xfId="0" applyFont="1" applyBorder="1" applyAlignment="1" applyProtection="1">
      <alignment horizontal="center" vertical="center"/>
    </xf>
    <xf numFmtId="0" fontId="29" fillId="0" borderId="0" xfId="0" applyFont="1" applyAlignment="1" applyProtection="1">
      <alignment horizontal="left" vertical="top" wrapText="1"/>
    </xf>
    <xf numFmtId="0" fontId="8" fillId="2" borderId="23" xfId="0" applyFont="1" applyFill="1" applyBorder="1" applyAlignment="1" applyProtection="1">
      <alignment horizontal="left" vertical="center" wrapText="1"/>
    </xf>
    <xf numFmtId="0" fontId="8" fillId="2" borderId="24" xfId="0" applyFont="1" applyFill="1" applyBorder="1" applyAlignment="1" applyProtection="1">
      <alignment horizontal="left" vertical="center" wrapText="1"/>
    </xf>
    <xf numFmtId="0" fontId="8" fillId="2" borderId="25" xfId="0" applyFont="1" applyFill="1" applyBorder="1" applyAlignment="1" applyProtection="1">
      <alignment horizontal="left" vertical="center" wrapText="1"/>
    </xf>
    <xf numFmtId="0" fontId="8" fillId="2" borderId="33" xfId="0" applyFont="1" applyFill="1" applyBorder="1" applyAlignment="1" applyProtection="1">
      <alignment horizontal="left" vertical="center" wrapText="1"/>
    </xf>
    <xf numFmtId="0" fontId="8" fillId="2" borderId="0" xfId="0" applyFont="1" applyFill="1" applyAlignment="1" applyProtection="1">
      <alignment horizontal="left" vertical="center" wrapText="1"/>
    </xf>
    <xf numFmtId="0" fontId="8" fillId="2" borderId="30" xfId="0" applyFont="1" applyFill="1" applyBorder="1" applyAlignment="1" applyProtection="1">
      <alignment horizontal="left" vertical="center" wrapText="1"/>
    </xf>
    <xf numFmtId="0" fontId="8" fillId="2" borderId="35" xfId="0" applyFont="1" applyFill="1" applyBorder="1" applyAlignment="1" applyProtection="1">
      <alignment horizontal="left" vertical="center" wrapText="1"/>
    </xf>
    <xf numFmtId="0" fontId="8" fillId="2" borderId="142" xfId="0" applyFont="1" applyFill="1" applyBorder="1" applyAlignment="1" applyProtection="1">
      <alignment horizontal="left" vertical="center" wrapText="1"/>
    </xf>
    <xf numFmtId="0" fontId="8" fillId="2" borderId="143" xfId="0" applyFont="1" applyFill="1" applyBorder="1" applyAlignment="1" applyProtection="1">
      <alignment horizontal="left" vertical="center" wrapText="1"/>
    </xf>
    <xf numFmtId="179" fontId="20" fillId="0" borderId="5" xfId="5" applyNumberFormat="1" applyFont="1" applyFill="1" applyBorder="1" applyAlignment="1" applyProtection="1">
      <alignment horizontal="right" vertical="center" shrinkToFit="1"/>
    </xf>
    <xf numFmtId="179" fontId="20" fillId="0" borderId="6" xfId="5" applyNumberFormat="1" applyFont="1" applyFill="1" applyBorder="1" applyAlignment="1" applyProtection="1">
      <alignment horizontal="right" vertical="center" shrinkToFit="1"/>
    </xf>
    <xf numFmtId="179" fontId="20" fillId="0" borderId="83" xfId="5" applyNumberFormat="1" applyFont="1" applyFill="1" applyBorder="1" applyAlignment="1" applyProtection="1">
      <alignment horizontal="right" vertical="center" shrinkToFit="1"/>
    </xf>
    <xf numFmtId="0" fontId="30" fillId="2" borderId="38" xfId="0" applyFont="1" applyFill="1" applyBorder="1" applyAlignment="1" applyProtection="1">
      <alignment horizontal="left" vertical="center"/>
    </xf>
    <xf numFmtId="0" fontId="30" fillId="2" borderId="73" xfId="0" applyFont="1" applyFill="1" applyBorder="1" applyAlignment="1" applyProtection="1">
      <alignment horizontal="left" vertical="center"/>
    </xf>
    <xf numFmtId="0" fontId="11" fillId="2" borderId="1" xfId="0" applyFont="1" applyFill="1" applyBorder="1" applyAlignment="1" applyProtection="1">
      <alignment horizontal="center" vertical="center"/>
    </xf>
    <xf numFmtId="0" fontId="20" fillId="2" borderId="19" xfId="0" applyFont="1" applyFill="1" applyBorder="1" applyAlignment="1" applyProtection="1">
      <alignment vertical="center"/>
    </xf>
    <xf numFmtId="0" fontId="20" fillId="2" borderId="15" xfId="0" applyFont="1" applyFill="1" applyBorder="1" applyAlignment="1" applyProtection="1">
      <alignment vertical="center"/>
    </xf>
    <xf numFmtId="0" fontId="20" fillId="2" borderId="20" xfId="0" applyFont="1" applyFill="1" applyBorder="1" applyAlignment="1" applyProtection="1">
      <alignment vertical="center"/>
    </xf>
    <xf numFmtId="0" fontId="20" fillId="2" borderId="5" xfId="0" applyFont="1" applyFill="1" applyBorder="1" applyAlignment="1" applyProtection="1">
      <alignment horizontal="center" vertical="center" wrapText="1"/>
    </xf>
    <xf numFmtId="0" fontId="20" fillId="2" borderId="6" xfId="0" applyFont="1" applyFill="1" applyBorder="1" applyAlignment="1" applyProtection="1">
      <alignment horizontal="center" vertical="center" wrapText="1"/>
    </xf>
    <xf numFmtId="0" fontId="20" fillId="2" borderId="17" xfId="0" applyFont="1" applyFill="1" applyBorder="1" applyAlignment="1" applyProtection="1">
      <alignment horizontal="center" vertical="center" wrapText="1"/>
    </xf>
    <xf numFmtId="0" fontId="20" fillId="2" borderId="0" xfId="0" applyFont="1" applyFill="1" applyAlignment="1" applyProtection="1">
      <alignment horizontal="center" vertical="center" wrapText="1"/>
    </xf>
    <xf numFmtId="0" fontId="20" fillId="2" borderId="19" xfId="0" applyFont="1" applyFill="1" applyBorder="1" applyAlignment="1" applyProtection="1">
      <alignment horizontal="center" vertical="center" wrapText="1"/>
    </xf>
    <xf numFmtId="0" fontId="20" fillId="2" borderId="15" xfId="0" applyFont="1" applyFill="1" applyBorder="1" applyAlignment="1" applyProtection="1">
      <alignment horizontal="center" vertical="center" wrapText="1"/>
    </xf>
    <xf numFmtId="0" fontId="20" fillId="2" borderId="19" xfId="0" applyFont="1" applyFill="1" applyBorder="1" applyAlignment="1" applyProtection="1">
      <alignment horizontal="center" vertical="center"/>
    </xf>
    <xf numFmtId="0" fontId="20" fillId="2" borderId="15" xfId="0" applyFont="1" applyFill="1" applyBorder="1" applyAlignment="1" applyProtection="1">
      <alignment horizontal="center" vertical="center"/>
    </xf>
    <xf numFmtId="0" fontId="20" fillId="2" borderId="6" xfId="0" applyFont="1" applyFill="1" applyBorder="1" applyAlignment="1" applyProtection="1">
      <alignment vertical="center"/>
    </xf>
    <xf numFmtId="0" fontId="20" fillId="2" borderId="14" xfId="0" applyFont="1" applyFill="1" applyBorder="1" applyAlignment="1" applyProtection="1">
      <alignment horizontal="center" vertical="center"/>
    </xf>
    <xf numFmtId="0" fontId="20" fillId="2" borderId="37" xfId="0" applyFont="1" applyFill="1" applyBorder="1" applyAlignment="1" applyProtection="1">
      <alignment horizontal="center" vertical="center" wrapText="1"/>
    </xf>
    <xf numFmtId="0" fontId="20" fillId="2" borderId="38" xfId="0" applyFont="1" applyFill="1" applyBorder="1" applyAlignment="1" applyProtection="1">
      <alignment horizontal="center" vertical="center" wrapText="1"/>
    </xf>
    <xf numFmtId="0" fontId="20" fillId="2" borderId="37" xfId="0" applyFont="1" applyFill="1" applyBorder="1" applyAlignment="1" applyProtection="1">
      <alignment vertical="center"/>
    </xf>
    <xf numFmtId="0" fontId="20" fillId="2" borderId="38" xfId="0" applyFont="1" applyFill="1" applyBorder="1" applyAlignment="1" applyProtection="1">
      <alignment vertical="center"/>
    </xf>
    <xf numFmtId="0" fontId="20" fillId="2" borderId="59" xfId="0" applyFont="1" applyFill="1" applyBorder="1" applyAlignment="1" applyProtection="1">
      <alignment vertical="center"/>
    </xf>
    <xf numFmtId="0" fontId="20" fillId="2" borderId="5" xfId="0" applyFont="1" applyFill="1" applyBorder="1" applyAlignment="1" applyProtection="1">
      <alignment horizontal="center" vertical="center"/>
    </xf>
    <xf numFmtId="0" fontId="20" fillId="2" borderId="6" xfId="0" applyFont="1" applyFill="1" applyBorder="1" applyAlignment="1" applyProtection="1">
      <alignment horizontal="center" vertical="center"/>
    </xf>
    <xf numFmtId="0" fontId="20" fillId="2" borderId="39" xfId="0" applyFont="1" applyFill="1" applyBorder="1" applyAlignment="1" applyProtection="1">
      <alignment vertical="center" wrapText="1"/>
    </xf>
    <xf numFmtId="0" fontId="20" fillId="2" borderId="11" xfId="0" applyFont="1" applyFill="1" applyBorder="1" applyAlignment="1" applyProtection="1">
      <alignment vertical="center" wrapText="1"/>
    </xf>
    <xf numFmtId="0" fontId="20" fillId="2" borderId="60" xfId="0" applyFont="1" applyFill="1" applyBorder="1" applyAlignment="1" applyProtection="1">
      <alignment vertical="center" wrapText="1"/>
    </xf>
    <xf numFmtId="0" fontId="20" fillId="2" borderId="17" xfId="0" applyFont="1" applyFill="1" applyBorder="1" applyAlignment="1" applyProtection="1">
      <alignment vertical="center"/>
    </xf>
    <xf numFmtId="0" fontId="20" fillId="2" borderId="0" xfId="0" applyFont="1" applyFill="1" applyAlignment="1" applyProtection="1">
      <alignment vertical="center"/>
    </xf>
    <xf numFmtId="0" fontId="20" fillId="2" borderId="18" xfId="0" applyFont="1" applyFill="1" applyBorder="1" applyAlignment="1" applyProtection="1">
      <alignment vertical="center"/>
    </xf>
    <xf numFmtId="0" fontId="20" fillId="2" borderId="1" xfId="0" applyFont="1" applyFill="1" applyBorder="1" applyAlignment="1" applyProtection="1">
      <alignment horizontal="center" vertical="center"/>
    </xf>
    <xf numFmtId="0" fontId="30" fillId="2" borderId="3" xfId="0" applyFont="1" applyFill="1" applyBorder="1" applyAlignment="1" applyProtection="1">
      <alignment horizontal="left" vertical="center"/>
    </xf>
    <xf numFmtId="0" fontId="30" fillId="2" borderId="4" xfId="0" applyFont="1" applyFill="1" applyBorder="1" applyAlignment="1" applyProtection="1">
      <alignment horizontal="left" vertical="center"/>
    </xf>
    <xf numFmtId="0" fontId="30" fillId="2" borderId="3" xfId="0" applyFont="1" applyFill="1" applyBorder="1" applyAlignment="1" applyProtection="1">
      <alignment horizontal="left" vertical="center" wrapText="1"/>
    </xf>
    <xf numFmtId="0" fontId="20" fillId="2" borderId="1" xfId="0" applyFont="1" applyFill="1" applyBorder="1" applyAlignment="1" applyProtection="1">
      <alignment horizontal="center" vertical="center" shrinkToFit="1"/>
    </xf>
    <xf numFmtId="0" fontId="19" fillId="2" borderId="0" xfId="0" applyFont="1" applyFill="1" applyAlignment="1" applyProtection="1">
      <alignment horizontal="center" vertical="center"/>
    </xf>
    <xf numFmtId="0" fontId="26" fillId="3" borderId="2" xfId="0" applyFont="1" applyFill="1" applyBorder="1" applyAlignment="1" applyProtection="1">
      <alignment horizontal="left" vertical="center"/>
    </xf>
    <xf numFmtId="0" fontId="26" fillId="3" borderId="3" xfId="0" applyFont="1" applyFill="1" applyBorder="1" applyAlignment="1" applyProtection="1">
      <alignment horizontal="left" vertical="center"/>
    </xf>
    <xf numFmtId="0" fontId="26" fillId="3" borderId="4" xfId="0" applyFont="1" applyFill="1" applyBorder="1" applyAlignment="1" applyProtection="1">
      <alignment horizontal="left" vertical="center"/>
    </xf>
    <xf numFmtId="0" fontId="30" fillId="2" borderId="85" xfId="0" applyFont="1" applyFill="1" applyBorder="1" applyAlignment="1" applyProtection="1">
      <alignment horizontal="left" vertical="center"/>
    </xf>
    <xf numFmtId="176" fontId="20" fillId="28" borderId="21" xfId="0" applyNumberFormat="1" applyFont="1" applyFill="1" applyBorder="1" applyAlignment="1" applyProtection="1">
      <alignment horizontal="right" vertical="center" shrinkToFit="1"/>
      <protection locked="0"/>
    </xf>
    <xf numFmtId="176" fontId="20" fillId="28" borderId="22" xfId="0" applyNumberFormat="1" applyFont="1" applyFill="1" applyBorder="1" applyAlignment="1" applyProtection="1">
      <alignment horizontal="right" vertical="center" shrinkToFit="1"/>
      <protection locked="0"/>
    </xf>
    <xf numFmtId="176" fontId="20" fillId="28" borderId="41" xfId="0" applyNumberFormat="1" applyFont="1" applyFill="1" applyBorder="1" applyAlignment="1" applyProtection="1">
      <alignment horizontal="right" vertical="center" shrinkToFit="1"/>
      <protection locked="0"/>
    </xf>
    <xf numFmtId="0" fontId="8" fillId="4" borderId="84" xfId="0" applyFont="1" applyFill="1" applyBorder="1" applyAlignment="1" applyProtection="1">
      <alignment horizontal="center" vertical="center"/>
    </xf>
    <xf numFmtId="0" fontId="8" fillId="4" borderId="68" xfId="0" applyFont="1" applyFill="1" applyBorder="1" applyAlignment="1" applyProtection="1">
      <alignment horizontal="center" vertical="center"/>
    </xf>
    <xf numFmtId="0" fontId="8" fillId="4" borderId="63" xfId="0" applyFont="1" applyFill="1" applyBorder="1" applyAlignment="1" applyProtection="1">
      <alignment horizontal="center" vertical="center"/>
    </xf>
    <xf numFmtId="0" fontId="29" fillId="2" borderId="17" xfId="0" applyFont="1" applyFill="1" applyBorder="1" applyAlignment="1" applyProtection="1">
      <alignment horizontal="center" vertical="center"/>
    </xf>
    <xf numFmtId="0" fontId="26" fillId="0" borderId="160" xfId="0" applyFont="1" applyBorder="1" applyAlignment="1" applyProtection="1">
      <alignment horizontal="center" vertical="center"/>
    </xf>
    <xf numFmtId="0" fontId="26" fillId="0" borderId="160" xfId="0" applyFont="1" applyBorder="1" applyAlignment="1" applyProtection="1">
      <alignment horizontal="left" vertical="center" wrapText="1"/>
    </xf>
    <xf numFmtId="0" fontId="26" fillId="0" borderId="161" xfId="0" applyFont="1" applyBorder="1" applyAlignment="1" applyProtection="1">
      <alignment horizontal="left" vertical="center" wrapText="1"/>
    </xf>
    <xf numFmtId="0" fontId="38" fillId="2" borderId="0" xfId="0" applyFont="1" applyFill="1" applyAlignment="1" applyProtection="1">
      <alignment horizontal="left" vertical="center" shrinkToFit="1"/>
    </xf>
    <xf numFmtId="0" fontId="23" fillId="2" borderId="0" xfId="0" applyFont="1" applyFill="1" applyAlignment="1" applyProtection="1">
      <alignment horizontal="center" vertical="center" shrinkToFit="1"/>
    </xf>
    <xf numFmtId="0" fontId="38" fillId="0" borderId="0" xfId="0" applyFont="1" applyAlignment="1" applyProtection="1">
      <alignment vertical="center" shrinkToFit="1"/>
    </xf>
    <xf numFmtId="0" fontId="38" fillId="28" borderId="0" xfId="0" applyFont="1" applyFill="1" applyAlignment="1" applyProtection="1">
      <alignment horizontal="center" vertical="center"/>
      <protection locked="0"/>
    </xf>
    <xf numFmtId="0" fontId="11" fillId="28" borderId="0" xfId="0" applyFont="1" applyFill="1" applyAlignment="1" applyProtection="1">
      <alignment horizontal="center" vertical="center"/>
      <protection locked="0"/>
    </xf>
    <xf numFmtId="0" fontId="38" fillId="2" borderId="0" xfId="0" applyFont="1" applyFill="1" applyAlignment="1" applyProtection="1">
      <alignment horizontal="center" vertical="center"/>
    </xf>
    <xf numFmtId="0" fontId="26" fillId="0" borderId="85" xfId="0" applyFont="1" applyBorder="1" applyAlignment="1" applyProtection="1">
      <alignment horizontal="left" vertical="center" wrapText="1"/>
    </xf>
    <xf numFmtId="0" fontId="26" fillId="0" borderId="134" xfId="0" applyFont="1" applyBorder="1" applyAlignment="1" applyProtection="1">
      <alignment horizontal="left" vertical="center" wrapText="1"/>
    </xf>
    <xf numFmtId="0" fontId="21" fillId="3" borderId="1" xfId="0" applyFont="1" applyFill="1" applyBorder="1" applyAlignment="1" applyProtection="1">
      <alignment horizontal="center" vertical="center"/>
    </xf>
    <xf numFmtId="0" fontId="30" fillId="0" borderId="96" xfId="0" applyFont="1" applyBorder="1" applyAlignment="1" applyProtection="1">
      <alignment horizontal="left" vertical="center"/>
    </xf>
    <xf numFmtId="0" fontId="30" fillId="0" borderId="38" xfId="0" applyFont="1" applyBorder="1" applyAlignment="1" applyProtection="1">
      <alignment horizontal="left" vertical="center"/>
    </xf>
    <xf numFmtId="0" fontId="30" fillId="0" borderId="59" xfId="0" applyFont="1" applyBorder="1" applyAlignment="1" applyProtection="1">
      <alignment horizontal="left" vertical="center"/>
    </xf>
    <xf numFmtId="0" fontId="30" fillId="0" borderId="8" xfId="0" applyFont="1" applyBorder="1" applyAlignment="1" applyProtection="1">
      <alignment horizontal="left" vertical="center"/>
    </xf>
    <xf numFmtId="0" fontId="30" fillId="0" borderId="9" xfId="0" applyFont="1" applyBorder="1" applyAlignment="1" applyProtection="1">
      <alignment horizontal="left" vertical="center"/>
    </xf>
    <xf numFmtId="0" fontId="30" fillId="0" borderId="10" xfId="0" applyFont="1" applyBorder="1" applyAlignment="1" applyProtection="1">
      <alignment horizontal="left" vertical="center"/>
    </xf>
    <xf numFmtId="0" fontId="26" fillId="0" borderId="85" xfId="0" applyFont="1" applyBorder="1" applyAlignment="1" applyProtection="1">
      <alignment horizontal="center" vertical="center"/>
    </xf>
    <xf numFmtId="0" fontId="26" fillId="0" borderId="8" xfId="0" applyFont="1" applyBorder="1" applyAlignment="1" applyProtection="1">
      <alignment horizontal="center" vertical="center"/>
    </xf>
    <xf numFmtId="0" fontId="26" fillId="0" borderId="9" xfId="0" applyFont="1" applyBorder="1" applyAlignment="1" applyProtection="1">
      <alignment horizontal="center" vertical="center"/>
    </xf>
    <xf numFmtId="0" fontId="26" fillId="0" borderId="147" xfId="0" applyFont="1" applyBorder="1" applyAlignment="1" applyProtection="1">
      <alignment horizontal="center" vertical="center"/>
    </xf>
    <xf numFmtId="0" fontId="23" fillId="2" borderId="0" xfId="0" applyFont="1" applyFill="1" applyAlignment="1" applyProtection="1">
      <alignment horizontal="center" vertical="center"/>
    </xf>
    <xf numFmtId="0" fontId="21" fillId="0" borderId="21" xfId="0" applyFont="1" applyBorder="1" applyAlignment="1" applyProtection="1">
      <alignment horizontal="center" vertical="center"/>
    </xf>
    <xf numFmtId="0" fontId="21" fillId="0" borderId="22" xfId="0" applyFont="1" applyBorder="1" applyAlignment="1" applyProtection="1">
      <alignment horizontal="center" vertical="center"/>
    </xf>
    <xf numFmtId="0" fontId="21" fillId="0" borderId="41" xfId="0" applyFont="1" applyBorder="1" applyAlignment="1" applyProtection="1">
      <alignment horizontal="center" vertical="center"/>
    </xf>
    <xf numFmtId="0" fontId="81" fillId="0" borderId="145" xfId="0" applyFont="1" applyBorder="1" applyAlignment="1" applyProtection="1">
      <alignment horizontal="center" vertical="center"/>
      <protection locked="0"/>
    </xf>
    <xf numFmtId="0" fontId="81" fillId="0" borderId="158" xfId="0" applyFont="1" applyBorder="1" applyAlignment="1" applyProtection="1">
      <alignment horizontal="center" vertical="center"/>
      <protection locked="0"/>
    </xf>
    <xf numFmtId="0" fontId="81" fillId="0" borderId="151" xfId="0" applyFont="1" applyBorder="1" applyAlignment="1" applyProtection="1">
      <alignment horizontal="center" vertical="center"/>
      <protection locked="0"/>
    </xf>
    <xf numFmtId="0" fontId="24" fillId="2" borderId="65" xfId="0" applyFont="1" applyFill="1" applyBorder="1" applyAlignment="1" applyProtection="1">
      <alignment horizontal="left" vertical="center" wrapText="1"/>
    </xf>
    <xf numFmtId="0" fontId="24" fillId="2" borderId="66" xfId="0" applyFont="1" applyFill="1" applyBorder="1" applyAlignment="1" applyProtection="1">
      <alignment horizontal="left" vertical="center" wrapText="1"/>
    </xf>
    <xf numFmtId="0" fontId="24" fillId="2" borderId="11" xfId="0" applyFont="1" applyFill="1" applyBorder="1" applyAlignment="1" applyProtection="1">
      <alignment vertical="center" wrapText="1"/>
    </xf>
    <xf numFmtId="0" fontId="26" fillId="0" borderId="119" xfId="0" applyFont="1" applyBorder="1" applyAlignment="1" applyProtection="1">
      <alignment horizontal="left" vertical="center" wrapText="1"/>
    </xf>
    <xf numFmtId="0" fontId="26" fillId="0" borderId="7" xfId="0" applyFont="1" applyBorder="1" applyAlignment="1" applyProtection="1">
      <alignment horizontal="left" vertical="center" wrapText="1"/>
    </xf>
    <xf numFmtId="0" fontId="30" fillId="0" borderId="3" xfId="0" applyFont="1" applyFill="1" applyBorder="1" applyAlignment="1" applyProtection="1">
      <alignment horizontal="left" vertical="center" wrapText="1"/>
    </xf>
    <xf numFmtId="179" fontId="21" fillId="2" borderId="21" xfId="5" applyNumberFormat="1" applyFont="1" applyFill="1" applyBorder="1" applyAlignment="1" applyProtection="1">
      <alignment horizontal="right" vertical="center" shrinkToFit="1"/>
    </xf>
    <xf numFmtId="179" fontId="21" fillId="2" borderId="22" xfId="5" applyNumberFormat="1" applyFont="1" applyFill="1" applyBorder="1" applyAlignment="1" applyProtection="1">
      <alignment horizontal="right" vertical="center" shrinkToFit="1"/>
    </xf>
    <xf numFmtId="179" fontId="21" fillId="2" borderId="41" xfId="5" applyNumberFormat="1" applyFont="1" applyFill="1" applyBorder="1" applyAlignment="1" applyProtection="1">
      <alignment horizontal="right" vertical="center" shrinkToFit="1"/>
    </xf>
    <xf numFmtId="0" fontId="24" fillId="2" borderId="15" xfId="0" applyFont="1" applyFill="1" applyBorder="1" applyAlignment="1" applyProtection="1">
      <alignment horizontal="left" vertical="center" wrapText="1"/>
    </xf>
    <xf numFmtId="0" fontId="24" fillId="2" borderId="70" xfId="0" applyFont="1" applyFill="1" applyBorder="1" applyAlignment="1" applyProtection="1">
      <alignment horizontal="left" vertical="center" wrapText="1"/>
    </xf>
    <xf numFmtId="0" fontId="26" fillId="0" borderId="5" xfId="0" applyFont="1" applyBorder="1" applyAlignment="1" applyProtection="1">
      <alignment horizontal="center" vertical="center" wrapText="1"/>
    </xf>
    <xf numFmtId="0" fontId="26" fillId="0" borderId="6" xfId="0" applyFont="1" applyBorder="1" applyAlignment="1" applyProtection="1">
      <alignment horizontal="center" vertical="center" wrapText="1"/>
    </xf>
    <xf numFmtId="0" fontId="26" fillId="0" borderId="69" xfId="0" applyFont="1" applyBorder="1" applyAlignment="1" applyProtection="1">
      <alignment horizontal="center" vertical="center" wrapText="1"/>
    </xf>
    <xf numFmtId="0" fontId="26" fillId="0" borderId="17" xfId="0" applyFont="1" applyBorder="1" applyAlignment="1" applyProtection="1">
      <alignment horizontal="center" vertical="center" wrapText="1"/>
    </xf>
    <xf numFmtId="0" fontId="26" fillId="0" borderId="30" xfId="0" applyFont="1" applyBorder="1" applyAlignment="1" applyProtection="1">
      <alignment horizontal="center" vertical="center" wrapText="1"/>
    </xf>
    <xf numFmtId="0" fontId="26" fillId="0" borderId="19" xfId="0" applyFont="1" applyBorder="1" applyAlignment="1" applyProtection="1">
      <alignment horizontal="center" vertical="center" wrapText="1"/>
    </xf>
    <xf numFmtId="0" fontId="26" fillId="0" borderId="15" xfId="0" applyFont="1" applyBorder="1" applyAlignment="1" applyProtection="1">
      <alignment horizontal="center" vertical="center" wrapText="1"/>
    </xf>
    <xf numFmtId="0" fontId="26" fillId="0" borderId="70" xfId="0" applyFont="1" applyBorder="1" applyAlignment="1" applyProtection="1">
      <alignment horizontal="center" vertical="center" wrapText="1"/>
    </xf>
    <xf numFmtId="0" fontId="35" fillId="2" borderId="2" xfId="0" applyFont="1" applyFill="1" applyBorder="1" applyAlignment="1" applyProtection="1">
      <alignment horizontal="left" vertical="top" wrapText="1"/>
      <protection locked="0"/>
    </xf>
    <xf numFmtId="0" fontId="20" fillId="2" borderId="3" xfId="0" applyFont="1" applyFill="1" applyBorder="1" applyAlignment="1" applyProtection="1">
      <alignment horizontal="left" vertical="top" wrapText="1"/>
      <protection locked="0"/>
    </xf>
    <xf numFmtId="0" fontId="20" fillId="2" borderId="4" xfId="0" applyFont="1" applyFill="1" applyBorder="1" applyAlignment="1" applyProtection="1">
      <alignment horizontal="left" vertical="top" wrapText="1"/>
      <protection locked="0"/>
    </xf>
    <xf numFmtId="0" fontId="24" fillId="2" borderId="72" xfId="0" applyFont="1" applyFill="1" applyBorder="1" applyAlignment="1" applyProtection="1">
      <alignment horizontal="left" vertical="center" wrapText="1"/>
    </xf>
    <xf numFmtId="0" fontId="24" fillId="2" borderId="38" xfId="0" applyFont="1" applyFill="1" applyBorder="1" applyAlignment="1" applyProtection="1">
      <alignment vertical="center" wrapText="1"/>
    </xf>
    <xf numFmtId="49" fontId="26" fillId="3" borderId="2" xfId="0" applyNumberFormat="1" applyFont="1" applyFill="1" applyBorder="1" applyAlignment="1" applyProtection="1">
      <alignment horizontal="center" vertical="center" wrapText="1"/>
    </xf>
    <xf numFmtId="49" fontId="26" fillId="3" borderId="3" xfId="0" applyNumberFormat="1" applyFont="1" applyFill="1" applyBorder="1" applyAlignment="1" applyProtection="1">
      <alignment horizontal="center" vertical="center" wrapText="1"/>
    </xf>
    <xf numFmtId="176" fontId="20" fillId="27" borderId="0" xfId="0" applyNumberFormat="1" applyFont="1" applyFill="1" applyAlignment="1" applyProtection="1">
      <alignment horizontal="right" vertical="center" shrinkToFit="1"/>
    </xf>
    <xf numFmtId="0" fontId="93" fillId="0" borderId="154" xfId="0" applyFont="1" applyBorder="1" applyAlignment="1" applyProtection="1">
      <alignment horizontal="center" vertical="center" wrapText="1"/>
      <protection hidden="1"/>
    </xf>
    <xf numFmtId="0" fontId="26" fillId="2" borderId="5" xfId="0" applyFont="1" applyFill="1" applyBorder="1" applyAlignment="1" applyProtection="1">
      <alignment horizontal="center" vertical="center" wrapText="1"/>
    </xf>
    <xf numFmtId="0" fontId="26" fillId="2" borderId="7" xfId="0" applyFont="1" applyFill="1" applyBorder="1" applyAlignment="1" applyProtection="1">
      <alignment horizontal="center" vertical="center" wrapText="1"/>
    </xf>
    <xf numFmtId="0" fontId="16" fillId="2" borderId="13" xfId="0" applyFont="1" applyFill="1" applyBorder="1" applyAlignment="1" applyProtection="1">
      <alignment horizontal="center" vertical="center" wrapText="1"/>
    </xf>
    <xf numFmtId="0" fontId="16" fillId="2" borderId="36" xfId="0" applyFont="1" applyFill="1" applyBorder="1" applyAlignment="1" applyProtection="1">
      <alignment horizontal="center" vertical="center" wrapText="1"/>
    </xf>
    <xf numFmtId="0" fontId="32" fillId="0" borderId="50" xfId="0" applyFont="1" applyBorder="1" applyAlignment="1" applyProtection="1">
      <alignment horizontal="center" vertical="center" wrapText="1"/>
    </xf>
    <xf numFmtId="0" fontId="32" fillId="0" borderId="159" xfId="0" applyFont="1" applyBorder="1" applyAlignment="1" applyProtection="1">
      <alignment horizontal="center" vertical="center" wrapText="1"/>
    </xf>
    <xf numFmtId="0" fontId="20" fillId="0" borderId="2" xfId="0" applyFont="1" applyBorder="1" applyAlignment="1" applyProtection="1">
      <alignment horizontal="center" vertical="center" shrinkToFit="1"/>
    </xf>
    <xf numFmtId="0" fontId="20" fillId="0" borderId="3" xfId="0" applyFont="1" applyBorder="1" applyAlignment="1" applyProtection="1">
      <alignment horizontal="center" vertical="center" shrinkToFit="1"/>
    </xf>
    <xf numFmtId="0" fontId="20" fillId="0" borderId="4" xfId="0" applyFont="1" applyBorder="1" applyAlignment="1" applyProtection="1">
      <alignment horizontal="center" vertical="center" shrinkToFit="1"/>
    </xf>
    <xf numFmtId="176" fontId="20" fillId="29" borderId="1" xfId="0" applyNumberFormat="1" applyFont="1" applyFill="1" applyBorder="1" applyAlignment="1" applyProtection="1">
      <alignment horizontal="right" vertical="center" shrinkToFit="1"/>
      <protection locked="0"/>
    </xf>
    <xf numFmtId="0" fontId="20" fillId="0" borderId="61" xfId="0" applyFont="1" applyBorder="1" applyAlignment="1" applyProtection="1">
      <alignment horizontal="center" vertical="center" shrinkToFit="1"/>
    </xf>
    <xf numFmtId="0" fontId="20" fillId="0" borderId="91" xfId="0" applyFont="1" applyBorder="1" applyAlignment="1" applyProtection="1">
      <alignment horizontal="center" vertical="center" shrinkToFit="1"/>
    </xf>
    <xf numFmtId="0" fontId="20" fillId="0" borderId="76" xfId="0" applyFont="1" applyBorder="1" applyAlignment="1" applyProtection="1">
      <alignment horizontal="center" vertical="center" shrinkToFit="1"/>
    </xf>
    <xf numFmtId="0" fontId="16" fillId="2" borderId="54" xfId="0" applyFont="1" applyFill="1" applyBorder="1" applyAlignment="1" applyProtection="1">
      <alignment horizontal="center" vertical="center" wrapText="1"/>
    </xf>
    <xf numFmtId="0" fontId="16" fillId="2" borderId="108" xfId="0" applyFont="1" applyFill="1" applyBorder="1" applyAlignment="1" applyProtection="1">
      <alignment horizontal="center" vertical="center" wrapText="1"/>
    </xf>
    <xf numFmtId="0" fontId="16" fillId="2" borderId="111" xfId="0" applyFont="1" applyFill="1" applyBorder="1" applyAlignment="1" applyProtection="1">
      <alignment horizontal="center" vertical="center"/>
    </xf>
    <xf numFmtId="0" fontId="16" fillId="2" borderId="36" xfId="0" applyFont="1" applyFill="1" applyBorder="1" applyAlignment="1" applyProtection="1">
      <alignment horizontal="center" vertical="center"/>
    </xf>
    <xf numFmtId="0" fontId="16" fillId="2" borderId="98" xfId="0" applyFont="1" applyFill="1" applyBorder="1" applyAlignment="1" applyProtection="1">
      <alignment horizontal="center" vertical="center"/>
    </xf>
    <xf numFmtId="0" fontId="16" fillId="2" borderId="128" xfId="0" applyFont="1" applyFill="1" applyBorder="1" applyAlignment="1" applyProtection="1">
      <alignment horizontal="center" vertical="center"/>
    </xf>
    <xf numFmtId="0" fontId="16" fillId="2" borderId="17" xfId="0" applyFont="1" applyFill="1" applyBorder="1" applyAlignment="1" applyProtection="1">
      <alignment horizontal="center" vertical="center"/>
    </xf>
    <xf numFmtId="0" fontId="16" fillId="2" borderId="112" xfId="0" applyFont="1" applyFill="1" applyBorder="1" applyAlignment="1" applyProtection="1">
      <alignment horizontal="center" vertical="center"/>
    </xf>
    <xf numFmtId="0" fontId="93" fillId="2" borderId="155" xfId="0" applyFont="1" applyFill="1" applyBorder="1" applyAlignment="1" applyProtection="1">
      <alignment horizontal="center" vertical="center" wrapText="1"/>
      <protection hidden="1"/>
    </xf>
    <xf numFmtId="0" fontId="93" fillId="2" borderId="149" xfId="0" applyFont="1" applyFill="1" applyBorder="1" applyAlignment="1" applyProtection="1">
      <alignment horizontal="center" vertical="center" wrapText="1"/>
      <protection hidden="1"/>
    </xf>
    <xf numFmtId="0" fontId="93" fillId="2" borderId="154" xfId="0" applyFont="1" applyFill="1" applyBorder="1" applyAlignment="1" applyProtection="1">
      <alignment horizontal="center" vertical="center" wrapText="1"/>
      <protection hidden="1"/>
    </xf>
    <xf numFmtId="0" fontId="93" fillId="2" borderId="156" xfId="0" applyFont="1" applyFill="1" applyBorder="1" applyAlignment="1" applyProtection="1">
      <alignment horizontal="center" vertical="center" wrapText="1"/>
      <protection hidden="1"/>
    </xf>
    <xf numFmtId="0" fontId="93" fillId="2" borderId="157" xfId="0" applyFont="1" applyFill="1" applyBorder="1" applyAlignment="1" applyProtection="1">
      <alignment horizontal="center" vertical="center" wrapText="1"/>
      <protection hidden="1"/>
    </xf>
    <xf numFmtId="0" fontId="93" fillId="2" borderId="150" xfId="0" applyFont="1" applyFill="1" applyBorder="1" applyAlignment="1" applyProtection="1">
      <alignment horizontal="center" vertical="center" wrapText="1"/>
      <protection hidden="1"/>
    </xf>
    <xf numFmtId="0" fontId="93" fillId="2" borderId="145" xfId="0" applyFont="1" applyFill="1" applyBorder="1" applyAlignment="1" applyProtection="1">
      <alignment horizontal="center" vertical="center" wrapText="1"/>
      <protection hidden="1"/>
    </xf>
    <xf numFmtId="0" fontId="93" fillId="2" borderId="158" xfId="0" applyFont="1" applyFill="1" applyBorder="1" applyAlignment="1" applyProtection="1">
      <alignment horizontal="center" vertical="center" wrapText="1"/>
      <protection hidden="1"/>
    </xf>
    <xf numFmtId="0" fontId="93" fillId="2" borderId="151" xfId="0" applyFont="1" applyFill="1" applyBorder="1" applyAlignment="1" applyProtection="1">
      <alignment horizontal="center" vertical="center" wrapText="1"/>
      <protection hidden="1"/>
    </xf>
    <xf numFmtId="176" fontId="20" fillId="29" borderId="111" xfId="0" applyNumberFormat="1" applyFont="1" applyFill="1" applyBorder="1" applyAlignment="1" applyProtection="1">
      <alignment horizontal="right" vertical="center" shrinkToFit="1"/>
      <protection locked="0"/>
    </xf>
    <xf numFmtId="0" fontId="20" fillId="0" borderId="19" xfId="0" applyFont="1" applyBorder="1" applyAlignment="1" applyProtection="1">
      <alignment horizontal="center" vertical="center" shrinkToFit="1"/>
    </xf>
    <xf numFmtId="0" fontId="20" fillId="0" borderId="15" xfId="0" applyFont="1" applyBorder="1" applyAlignment="1" applyProtection="1">
      <alignment horizontal="center" vertical="center" shrinkToFit="1"/>
    </xf>
    <xf numFmtId="0" fontId="20" fillId="0" borderId="20" xfId="0" applyFont="1" applyBorder="1" applyAlignment="1" applyProtection="1">
      <alignment horizontal="center" vertical="center" shrinkToFit="1"/>
    </xf>
    <xf numFmtId="0" fontId="20" fillId="0" borderId="62" xfId="0" applyFont="1" applyBorder="1" applyAlignment="1" applyProtection="1">
      <alignment horizontal="center" vertical="center" shrinkToFit="1"/>
    </xf>
    <xf numFmtId="0" fontId="20" fillId="0" borderId="78" xfId="0" applyFont="1" applyBorder="1" applyAlignment="1" applyProtection="1">
      <alignment horizontal="center" vertical="center" shrinkToFit="1"/>
    </xf>
    <xf numFmtId="0" fontId="20" fillId="0" borderId="80" xfId="0" applyFont="1" applyBorder="1" applyAlignment="1" applyProtection="1">
      <alignment horizontal="center" vertical="center" shrinkToFit="1"/>
    </xf>
    <xf numFmtId="0" fontId="20" fillId="0" borderId="5" xfId="0" applyFont="1" applyBorder="1" applyAlignment="1" applyProtection="1">
      <alignment horizontal="center" vertical="center" shrinkToFit="1"/>
    </xf>
    <xf numFmtId="0" fontId="20" fillId="0" borderId="6" xfId="0" applyFont="1" applyBorder="1" applyAlignment="1" applyProtection="1">
      <alignment horizontal="center" vertical="center" shrinkToFit="1"/>
    </xf>
    <xf numFmtId="0" fontId="20" fillId="0" borderId="7" xfId="0" applyFont="1" applyBorder="1" applyAlignment="1" applyProtection="1">
      <alignment horizontal="center" vertical="center" shrinkToFit="1"/>
    </xf>
    <xf numFmtId="0" fontId="16" fillId="2" borderId="1" xfId="0" applyFont="1" applyFill="1" applyBorder="1" applyAlignment="1" applyProtection="1">
      <alignment horizontal="center" vertical="center"/>
    </xf>
    <xf numFmtId="0" fontId="16" fillId="2" borderId="2" xfId="0" applyFont="1" applyFill="1" applyBorder="1" applyAlignment="1" applyProtection="1">
      <alignment horizontal="center" vertical="center"/>
    </xf>
    <xf numFmtId="0" fontId="16" fillId="2" borderId="21" xfId="0" applyFont="1" applyFill="1" applyBorder="1" applyAlignment="1" applyProtection="1">
      <alignment horizontal="left" vertical="center"/>
    </xf>
    <xf numFmtId="0" fontId="16" fillId="2" borderId="22" xfId="0" applyFont="1" applyFill="1" applyBorder="1" applyAlignment="1" applyProtection="1">
      <alignment horizontal="left" vertical="center"/>
    </xf>
    <xf numFmtId="0" fontId="16" fillId="2" borderId="41" xfId="0" applyFont="1" applyFill="1" applyBorder="1" applyAlignment="1" applyProtection="1">
      <alignment horizontal="left" vertical="center"/>
    </xf>
    <xf numFmtId="0" fontId="11" fillId="2" borderId="13" xfId="0" applyFont="1" applyFill="1" applyBorder="1" applyAlignment="1" applyProtection="1">
      <alignment horizontal="left" vertical="center" wrapText="1"/>
    </xf>
    <xf numFmtId="0" fontId="11" fillId="2" borderId="1" xfId="0" applyFont="1" applyFill="1" applyBorder="1" applyAlignment="1" applyProtection="1">
      <alignment horizontal="left" vertical="center" wrapText="1"/>
    </xf>
    <xf numFmtId="0" fontId="72" fillId="3" borderId="84" xfId="0" applyFont="1" applyFill="1" applyBorder="1" applyAlignment="1" applyProtection="1">
      <alignment horizontal="center" vertical="center"/>
    </xf>
    <xf numFmtId="0" fontId="72" fillId="3" borderId="63" xfId="0" applyFont="1" applyFill="1" applyBorder="1" applyAlignment="1" applyProtection="1">
      <alignment horizontal="center" vertical="center"/>
    </xf>
    <xf numFmtId="0" fontId="24" fillId="2" borderId="136" xfId="0" applyFont="1" applyFill="1" applyBorder="1" applyAlignment="1" applyProtection="1">
      <alignment vertical="center" wrapText="1"/>
    </xf>
    <xf numFmtId="0" fontId="24" fillId="2" borderId="108" xfId="0" applyFont="1" applyFill="1" applyBorder="1" applyAlignment="1" applyProtection="1">
      <alignment vertical="center" wrapText="1"/>
    </xf>
    <xf numFmtId="0" fontId="24" fillId="2" borderId="135" xfId="0" applyFont="1" applyFill="1" applyBorder="1" applyAlignment="1" applyProtection="1">
      <alignment vertical="center" wrapText="1"/>
    </xf>
    <xf numFmtId="0" fontId="16" fillId="2" borderId="128" xfId="0" applyFont="1" applyFill="1" applyBorder="1" applyAlignment="1" applyProtection="1">
      <alignment horizontal="center" vertical="center" wrapText="1"/>
    </xf>
    <xf numFmtId="0" fontId="16" fillId="2" borderId="24" xfId="0" applyFont="1" applyFill="1" applyBorder="1" applyAlignment="1" applyProtection="1">
      <alignment horizontal="center" vertical="center" wrapText="1"/>
    </xf>
    <xf numFmtId="0" fontId="16" fillId="2" borderId="129" xfId="0" applyFont="1" applyFill="1" applyBorder="1" applyAlignment="1" applyProtection="1">
      <alignment horizontal="center" vertical="center" wrapText="1"/>
    </xf>
    <xf numFmtId="0" fontId="16" fillId="2" borderId="17" xfId="0" applyFont="1" applyFill="1" applyBorder="1" applyAlignment="1" applyProtection="1">
      <alignment horizontal="center" vertical="center" wrapText="1"/>
    </xf>
    <xf numFmtId="0" fontId="16" fillId="2" borderId="0" xfId="0" applyFont="1" applyFill="1" applyAlignment="1" applyProtection="1">
      <alignment horizontal="center" vertical="center" wrapText="1"/>
    </xf>
    <xf numFmtId="0" fontId="16" fillId="2" borderId="18" xfId="0" applyFont="1" applyFill="1" applyBorder="1" applyAlignment="1" applyProtection="1">
      <alignment horizontal="center" vertical="center" wrapText="1"/>
    </xf>
    <xf numFmtId="0" fontId="16" fillId="2" borderId="112" xfId="0" applyFont="1" applyFill="1" applyBorder="1" applyAlignment="1" applyProtection="1">
      <alignment horizontal="center" vertical="center" wrapText="1"/>
    </xf>
    <xf numFmtId="0" fontId="16" fillId="2" borderId="142" xfId="0" applyFont="1" applyFill="1" applyBorder="1" applyAlignment="1" applyProtection="1">
      <alignment horizontal="center" vertical="center" wrapText="1"/>
    </xf>
    <xf numFmtId="0" fontId="16" fillId="2" borderId="130" xfId="0" applyFont="1" applyFill="1" applyBorder="1" applyAlignment="1" applyProtection="1">
      <alignment horizontal="center" vertical="center" wrapText="1"/>
    </xf>
    <xf numFmtId="0" fontId="16" fillId="2" borderId="111" xfId="0" applyFont="1" applyFill="1" applyBorder="1" applyAlignment="1" applyProtection="1">
      <alignment horizontal="center" vertical="center" wrapText="1"/>
    </xf>
    <xf numFmtId="0" fontId="16" fillId="2" borderId="98" xfId="0" applyFont="1" applyFill="1" applyBorder="1" applyAlignment="1" applyProtection="1">
      <alignment horizontal="center" vertical="center" wrapText="1"/>
    </xf>
    <xf numFmtId="0" fontId="16" fillId="0" borderId="128" xfId="0" applyFont="1" applyBorder="1" applyAlignment="1" applyProtection="1">
      <alignment horizontal="center" vertical="center"/>
    </xf>
    <xf numFmtId="0" fontId="16" fillId="0" borderId="129" xfId="0" applyFont="1" applyBorder="1" applyAlignment="1" applyProtection="1">
      <alignment horizontal="center" vertical="center"/>
    </xf>
    <xf numFmtId="0" fontId="16" fillId="0" borderId="17" xfId="0" applyFont="1" applyBorder="1" applyAlignment="1" applyProtection="1">
      <alignment horizontal="center" vertical="center"/>
    </xf>
    <xf numFmtId="0" fontId="16" fillId="0" borderId="18" xfId="0" applyFont="1" applyBorder="1" applyAlignment="1" applyProtection="1">
      <alignment horizontal="center" vertical="center"/>
    </xf>
    <xf numFmtId="0" fontId="16" fillId="0" borderId="19" xfId="0" applyFont="1" applyBorder="1" applyAlignment="1" applyProtection="1">
      <alignment horizontal="center" vertical="center"/>
    </xf>
    <xf numFmtId="0" fontId="16" fillId="0" borderId="20" xfId="0" applyFont="1" applyBorder="1" applyAlignment="1" applyProtection="1">
      <alignment horizontal="center" vertical="center"/>
    </xf>
    <xf numFmtId="0" fontId="73" fillId="2" borderId="2" xfId="0" applyFont="1" applyFill="1" applyBorder="1" applyAlignment="1" applyProtection="1">
      <alignment horizontal="center" vertical="center"/>
    </xf>
    <xf numFmtId="0" fontId="73" fillId="2" borderId="4" xfId="0" applyFont="1" applyFill="1" applyBorder="1" applyAlignment="1" applyProtection="1">
      <alignment horizontal="center" vertical="center"/>
    </xf>
    <xf numFmtId="0" fontId="30" fillId="2" borderId="1" xfId="0" applyFont="1" applyFill="1" applyBorder="1" applyAlignment="1" applyProtection="1">
      <alignment horizontal="center" vertical="center" wrapText="1"/>
    </xf>
    <xf numFmtId="0" fontId="16" fillId="0" borderId="21" xfId="0" applyFont="1" applyBorder="1" applyAlignment="1" applyProtection="1">
      <alignment horizontal="center" vertical="center" wrapText="1"/>
    </xf>
    <xf numFmtId="0" fontId="16" fillId="0" borderId="22" xfId="0" applyFont="1" applyBorder="1" applyAlignment="1" applyProtection="1">
      <alignment horizontal="center" vertical="center" wrapText="1"/>
    </xf>
    <xf numFmtId="0" fontId="32" fillId="0" borderId="94" xfId="0" applyFont="1" applyBorder="1" applyAlignment="1" applyProtection="1">
      <alignment horizontal="center" vertical="center"/>
    </xf>
    <xf numFmtId="0" fontId="32" fillId="0" borderId="91" xfId="0" applyFont="1" applyBorder="1" applyAlignment="1" applyProtection="1">
      <alignment horizontal="center" vertical="center"/>
    </xf>
    <xf numFmtId="0" fontId="32" fillId="0" borderId="95" xfId="0" applyFont="1" applyBorder="1" applyAlignment="1" applyProtection="1">
      <alignment horizontal="center" vertical="center"/>
    </xf>
    <xf numFmtId="0" fontId="32" fillId="0" borderId="94" xfId="0" applyFont="1" applyBorder="1" applyAlignment="1" applyProtection="1">
      <alignment horizontal="center" vertical="center" wrapText="1"/>
    </xf>
    <xf numFmtId="0" fontId="32" fillId="0" borderId="91" xfId="0" applyFont="1" applyBorder="1" applyAlignment="1" applyProtection="1">
      <alignment horizontal="center" vertical="center" wrapText="1"/>
    </xf>
    <xf numFmtId="0" fontId="30" fillId="2" borderId="2" xfId="0" applyFont="1" applyFill="1" applyBorder="1" applyAlignment="1" applyProtection="1">
      <alignment horizontal="left" vertical="center" wrapText="1"/>
    </xf>
    <xf numFmtId="0" fontId="30" fillId="2" borderId="82" xfId="0" applyFont="1" applyFill="1" applyBorder="1" applyAlignment="1" applyProtection="1">
      <alignment horizontal="left" vertical="center" wrapText="1"/>
    </xf>
    <xf numFmtId="0" fontId="73" fillId="2" borderId="3" xfId="0" applyFont="1" applyFill="1" applyBorder="1" applyAlignment="1" applyProtection="1">
      <alignment horizontal="center" vertical="center"/>
    </xf>
    <xf numFmtId="0" fontId="11" fillId="2" borderId="19" xfId="0" applyFont="1" applyFill="1" applyBorder="1" applyAlignment="1" applyProtection="1">
      <alignment horizontal="center" vertical="center" wrapText="1"/>
    </xf>
    <xf numFmtId="0" fontId="11" fillId="2" borderId="15" xfId="0" applyFont="1" applyFill="1" applyBorder="1" applyAlignment="1" applyProtection="1">
      <alignment horizontal="center" vertical="center" wrapText="1"/>
    </xf>
    <xf numFmtId="0" fontId="0" fillId="0" borderId="1" xfId="0" applyFont="1" applyBorder="1" applyAlignment="1" applyProtection="1">
      <alignment horizontal="left" vertical="center" wrapText="1"/>
    </xf>
    <xf numFmtId="0" fontId="11" fillId="2" borderId="0" xfId="0" applyFont="1" applyFill="1" applyAlignment="1" applyProtection="1">
      <alignment horizontal="left" vertical="center" wrapText="1"/>
    </xf>
    <xf numFmtId="0" fontId="16" fillId="2" borderId="135" xfId="0" applyFont="1" applyFill="1" applyBorder="1" applyAlignment="1" applyProtection="1">
      <alignment horizontal="center" vertical="center" wrapText="1"/>
    </xf>
    <xf numFmtId="0" fontId="16" fillId="2" borderId="5" xfId="0" applyFont="1" applyFill="1" applyBorder="1" applyAlignment="1" applyProtection="1">
      <alignment horizontal="center" vertical="center" wrapText="1"/>
    </xf>
    <xf numFmtId="0" fontId="32" fillId="0" borderId="2" xfId="0" applyFont="1" applyBorder="1" applyAlignment="1" applyProtection="1">
      <alignment horizontal="center" vertical="center" wrapText="1"/>
    </xf>
    <xf numFmtId="0" fontId="32" fillId="0" borderId="4" xfId="0" applyFont="1" applyBorder="1" applyAlignment="1" applyProtection="1">
      <alignment horizontal="center" vertical="center" wrapText="1"/>
    </xf>
    <xf numFmtId="0" fontId="63" fillId="0" borderId="23" xfId="0" applyFont="1" applyBorder="1" applyAlignment="1">
      <alignment horizontal="center" vertical="center" wrapText="1"/>
    </xf>
    <xf numFmtId="0" fontId="63" fillId="0" borderId="33" xfId="0" applyFont="1" applyBorder="1" applyAlignment="1">
      <alignment horizontal="center" vertical="center" wrapText="1"/>
    </xf>
    <xf numFmtId="0" fontId="63" fillId="0" borderId="35" xfId="0" applyFont="1" applyBorder="1" applyAlignment="1">
      <alignment horizontal="center" vertical="center" wrapText="1"/>
    </xf>
    <xf numFmtId="0" fontId="61" fillId="0" borderId="28" xfId="0" applyFont="1" applyBorder="1" applyAlignment="1">
      <alignment horizontal="center" vertical="center"/>
    </xf>
    <xf numFmtId="0" fontId="61" fillId="0" borderId="29" xfId="0" applyFont="1" applyBorder="1" applyAlignment="1">
      <alignment horizontal="center" vertical="center"/>
    </xf>
    <xf numFmtId="0" fontId="61" fillId="0" borderId="87" xfId="0" applyFont="1" applyBorder="1" applyAlignment="1">
      <alignment horizontal="center" vertical="center"/>
    </xf>
    <xf numFmtId="0" fontId="63" fillId="0" borderId="84" xfId="0" applyFont="1" applyBorder="1" applyAlignment="1">
      <alignment horizontal="center" vertical="center" wrapText="1"/>
    </xf>
    <xf numFmtId="0" fontId="63" fillId="0" borderId="68" xfId="0" applyFont="1" applyBorder="1" applyAlignment="1">
      <alignment horizontal="center" vertical="center" wrapText="1"/>
    </xf>
    <xf numFmtId="0" fontId="63" fillId="0" borderId="63" xfId="0" applyFont="1" applyBorder="1" applyAlignment="1">
      <alignment horizontal="center" vertical="center" wrapText="1"/>
    </xf>
    <xf numFmtId="49" fontId="77" fillId="0" borderId="84" xfId="0" applyNumberFormat="1" applyFont="1" applyBorder="1" applyAlignment="1">
      <alignment horizontal="center" vertical="center"/>
    </xf>
    <xf numFmtId="49" fontId="77" fillId="0" borderId="68" xfId="0" applyNumberFormat="1" applyFont="1" applyBorder="1" applyAlignment="1">
      <alignment horizontal="center" vertical="center"/>
    </xf>
    <xf numFmtId="49" fontId="77" fillId="0" borderId="63" xfId="0" applyNumberFormat="1" applyFont="1" applyBorder="1" applyAlignment="1">
      <alignment horizontal="center" vertical="center"/>
    </xf>
    <xf numFmtId="0" fontId="63" fillId="0" borderId="24" xfId="0" applyFont="1" applyBorder="1" applyAlignment="1">
      <alignment horizontal="center" vertical="center"/>
    </xf>
    <xf numFmtId="0" fontId="63" fillId="0" borderId="25" xfId="0" applyFont="1" applyBorder="1" applyAlignment="1">
      <alignment horizontal="center" vertical="center"/>
    </xf>
    <xf numFmtId="0" fontId="63" fillId="0" borderId="23" xfId="0" applyFont="1" applyBorder="1" applyAlignment="1">
      <alignment horizontal="center" vertical="center"/>
    </xf>
    <xf numFmtId="0" fontId="70" fillId="0" borderId="21" xfId="56" applyFont="1" applyBorder="1" applyAlignment="1">
      <alignment horizontal="center" vertical="center" wrapText="1"/>
    </xf>
    <xf numFmtId="0" fontId="70" fillId="0" borderId="22" xfId="56" applyFont="1" applyBorder="1" applyAlignment="1">
      <alignment horizontal="center" vertical="center" wrapText="1"/>
    </xf>
    <xf numFmtId="0" fontId="70" fillId="0" borderId="41" xfId="56" applyFont="1" applyBorder="1" applyAlignment="1">
      <alignment horizontal="center" vertical="center" wrapText="1"/>
    </xf>
    <xf numFmtId="0" fontId="62" fillId="0" borderId="45" xfId="0" applyFont="1" applyBorder="1" applyAlignment="1">
      <alignment horizontal="center" vertical="center"/>
    </xf>
    <xf numFmtId="0" fontId="62" fillId="0" borderId="32" xfId="0" applyFont="1" applyBorder="1" applyAlignment="1">
      <alignment horizontal="center" vertical="center"/>
    </xf>
    <xf numFmtId="0" fontId="63" fillId="0" borderId="33" xfId="0" applyFont="1" applyBorder="1" applyAlignment="1">
      <alignment horizontal="center" vertical="center"/>
    </xf>
    <xf numFmtId="0" fontId="63" fillId="0" borderId="28" xfId="0" applyFont="1" applyBorder="1" applyAlignment="1">
      <alignment horizontal="center" vertical="center"/>
    </xf>
    <xf numFmtId="0" fontId="63" fillId="0" borderId="152" xfId="0" applyFont="1" applyBorder="1" applyAlignment="1">
      <alignment horizontal="center" vertical="center"/>
    </xf>
  </cellXfs>
  <cellStyles count="57">
    <cellStyle name="20% - アクセント 1 2" xfId="6" xr:uid="{47C9FA39-D766-4DEB-A7EC-0CBB6C78DC61}"/>
    <cellStyle name="20% - アクセント 2 2" xfId="7" xr:uid="{93C32790-08E8-40A9-B4A5-50A036B37087}"/>
    <cellStyle name="20% - アクセント 3 2" xfId="8" xr:uid="{C5DA87A5-30CC-4A4E-B001-C4F46B5A89A9}"/>
    <cellStyle name="20% - アクセント 4 2" xfId="9" xr:uid="{BAEA5568-443E-434B-9F9F-F786D342B4E7}"/>
    <cellStyle name="20% - アクセント 5 2" xfId="10" xr:uid="{6321A664-4F40-4B71-9CAA-3B1BA19BE3AA}"/>
    <cellStyle name="20% - アクセント 6 2" xfId="11" xr:uid="{DD1B9111-6D39-4447-B032-D7DA6D2ED07B}"/>
    <cellStyle name="40% - アクセント 1 2" xfId="12" xr:uid="{DD5EB02C-01B7-4E2D-A086-B1854C908363}"/>
    <cellStyle name="40% - アクセント 2 2" xfId="13" xr:uid="{4F5429D0-4E93-4AFD-B428-9DC5BF5DA51C}"/>
    <cellStyle name="40% - アクセント 3 2" xfId="14" xr:uid="{3354225D-53E4-4B92-A662-AC521E30F6D7}"/>
    <cellStyle name="40% - アクセント 4 2" xfId="15" xr:uid="{5967988D-5495-4AFA-A1B5-5AB937A88F28}"/>
    <cellStyle name="40% - アクセント 5 2" xfId="16" xr:uid="{06414976-2346-46B0-AD45-CD0770A931BE}"/>
    <cellStyle name="40% - アクセント 6 2" xfId="17" xr:uid="{B8317A14-BDAC-4630-872E-6D43E7864B80}"/>
    <cellStyle name="60% - アクセント 1 2" xfId="18" xr:uid="{89978664-3E44-433E-9CF8-16801326DF5A}"/>
    <cellStyle name="60% - アクセント 2 2" xfId="19" xr:uid="{7D03244C-DFCF-4241-92FC-BE98E6191839}"/>
    <cellStyle name="60% - アクセント 3 2" xfId="20" xr:uid="{9FF07DE1-6055-45F5-A580-FBC50A64044E}"/>
    <cellStyle name="60% - アクセント 4 2" xfId="21" xr:uid="{750A7E91-3DB3-41F5-9FD8-BA985AD00E06}"/>
    <cellStyle name="60% - アクセント 5 2" xfId="22" xr:uid="{5F68922B-AF56-4811-908B-9E26B420B998}"/>
    <cellStyle name="60% - アクセント 6 2" xfId="23" xr:uid="{4EA9C386-A2D8-4832-A294-B27A877CB5E1}"/>
    <cellStyle name="アクセント 1 2" xfId="24" xr:uid="{F707702C-D29C-45C6-B291-40A9FD05B552}"/>
    <cellStyle name="アクセント 2 2" xfId="25" xr:uid="{EBE741A3-DBCF-4A28-997E-29BE11203636}"/>
    <cellStyle name="アクセント 3 2" xfId="26" xr:uid="{204EF892-F9D5-49E9-8B1D-2F6F2D669DE7}"/>
    <cellStyle name="アクセント 4 2" xfId="27" xr:uid="{CB9C1981-5A12-4CDA-A892-30AA897E8D50}"/>
    <cellStyle name="アクセント 5 2" xfId="28" xr:uid="{4E304F2E-393A-40BC-BF2E-F867A438388D}"/>
    <cellStyle name="アクセント 6 2" xfId="29" xr:uid="{362EADC1-E015-4859-A622-26291C3F3B7D}"/>
    <cellStyle name="タイトル 2" xfId="30" xr:uid="{E707CBA7-0480-4FC8-896C-6BF33963447C}"/>
    <cellStyle name="チェック セル 2" xfId="31" xr:uid="{9ED94215-A3C1-4DF6-8C44-5E520D97B18A}"/>
    <cellStyle name="どちらでもない 2" xfId="32" xr:uid="{2941265D-0D95-474D-9D82-0EAE2B9CAA91}"/>
    <cellStyle name="パーセント" xfId="55" builtinId="5"/>
    <cellStyle name="パーセント 2" xfId="2" xr:uid="{00000000-0005-0000-0000-000000000000}"/>
    <cellStyle name="ハイパーリンク" xfId="4" builtinId="8"/>
    <cellStyle name="メモ 2" xfId="33" xr:uid="{7D616F2B-5517-4EF6-AB0B-9096468617A7}"/>
    <cellStyle name="リンク セル 2" xfId="34" xr:uid="{81517695-F974-4292-9EA7-FF34B86BBAD8}"/>
    <cellStyle name="悪い 2" xfId="35" xr:uid="{C4D26897-DAE9-4531-BDAE-EE2BECEB44F8}"/>
    <cellStyle name="計算 2" xfId="36" xr:uid="{0CCB75A3-727A-44FB-9A46-398A3A064022}"/>
    <cellStyle name="警告文 2" xfId="37" xr:uid="{1B2D52D5-F51E-41E5-AB72-62F9CEB9E6D1}"/>
    <cellStyle name="桁区切り" xfId="5" builtinId="6"/>
    <cellStyle name="桁区切り 2" xfId="1" xr:uid="{00000000-0005-0000-0000-000003000000}"/>
    <cellStyle name="見出し 1 2" xfId="38" xr:uid="{1975B9E6-6EC0-47D6-B63F-0C6F65BC5942}"/>
    <cellStyle name="見出し 2 2" xfId="39" xr:uid="{AC14F2B6-E628-438D-B11B-2099ACE9169E}"/>
    <cellStyle name="見出し 3 2" xfId="40" xr:uid="{9EE4B1B3-8481-46C8-9FCF-7D3EAB656BFF}"/>
    <cellStyle name="見出し 4 2" xfId="41" xr:uid="{B58C7879-2C68-4CC6-BCE8-92E97C4AA14A}"/>
    <cellStyle name="集計 2" xfId="42" xr:uid="{C1511080-8D1A-468D-B95A-265C4B386EA3}"/>
    <cellStyle name="出力 2" xfId="43" xr:uid="{CA4F6525-265C-4A82-A5CE-3157C12CD11F}"/>
    <cellStyle name="説明文 2" xfId="44" xr:uid="{3136074F-3FAA-4BFB-A0AE-B69A242A85B3}"/>
    <cellStyle name="入力 2" xfId="45" xr:uid="{1EFED190-0001-4CDA-95BB-DFBEB8FAF74B}"/>
    <cellStyle name="標準" xfId="0" builtinId="0"/>
    <cellStyle name="標準 10" xfId="56" xr:uid="{4F494111-D100-49B9-B43D-0A3D9A3F3182}"/>
    <cellStyle name="標準 2" xfId="3" xr:uid="{00000000-0005-0000-0000-000005000000}"/>
    <cellStyle name="標準 2 2" xfId="51" xr:uid="{F91A450F-3368-4978-8EB3-8C7BC5BDFCBE}"/>
    <cellStyle name="標準 2 3" xfId="46" xr:uid="{C96A687C-4EBF-4EA0-90EF-DBD38ACC07BF}"/>
    <cellStyle name="標準 3" xfId="48" xr:uid="{B9B7FF7E-5520-4825-AE1B-0CE41F2858DE}"/>
    <cellStyle name="標準 3 2" xfId="49" xr:uid="{609F4506-DB68-4531-9837-34DC5EF7B481}"/>
    <cellStyle name="標準 3 2 2" xfId="53" xr:uid="{BAF5B9BF-10FE-44FF-9DEF-9BA927E3E0A8}"/>
    <cellStyle name="標準 3 3" xfId="50" xr:uid="{D864734A-89D5-428B-AF47-E7AEF69204C1}"/>
    <cellStyle name="標準 3 3 2" xfId="54" xr:uid="{CFF34A34-2E14-47AE-9771-6E7B1C422E49}"/>
    <cellStyle name="標準 3 4" xfId="52" xr:uid="{1E93C79E-3B70-4084-B5DA-0C217B3F1A9A}"/>
    <cellStyle name="良い 2" xfId="47" xr:uid="{E23F3957-07F9-4062-AD1C-5C3D677C1073}"/>
  </cellStyles>
  <dxfs count="47">
    <dxf>
      <fill>
        <patternFill>
          <bgColor theme="0"/>
        </patternFill>
      </fill>
    </dxf>
    <dxf>
      <fill>
        <patternFill>
          <bgColor theme="0"/>
        </patternFill>
      </fill>
    </dxf>
    <dxf>
      <fill>
        <patternFill>
          <bgColor theme="9" tint="0.79998168889431442"/>
        </patternFill>
      </fill>
    </dxf>
    <dxf>
      <fill>
        <patternFill>
          <bgColor theme="9" tint="0.79998168889431442"/>
        </patternFill>
      </fill>
    </dxf>
    <dxf>
      <fill>
        <patternFill>
          <bgColor theme="0"/>
        </patternFill>
      </fill>
    </dxf>
    <dxf>
      <fill>
        <patternFill>
          <bgColor rgb="FFFFC000"/>
        </patternFill>
      </fill>
    </dxf>
    <dxf>
      <fill>
        <patternFill>
          <bgColor theme="0"/>
        </patternFill>
      </fill>
    </dxf>
    <dxf>
      <fill>
        <patternFill>
          <bgColor theme="0"/>
        </patternFill>
      </fill>
    </dxf>
    <dxf>
      <fill>
        <patternFill>
          <bgColor theme="9" tint="0.79998168889431442"/>
        </patternFill>
      </fill>
    </dxf>
    <dxf>
      <fill>
        <patternFill>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ill>
        <patternFill>
          <bgColor theme="1" tint="0.499984740745262"/>
        </patternFill>
      </fill>
    </dxf>
    <dxf>
      <fill>
        <patternFill>
          <bgColor theme="9" tint="0.79998168889431442"/>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theme="0" tint="-0.34998626667073579"/>
        </patternFill>
      </fill>
      <border>
        <left/>
        <right/>
        <top/>
        <bottom/>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theme="0" tint="-0.34998626667073579"/>
        </patternFill>
      </fill>
      <border>
        <left/>
        <right/>
        <top/>
        <bottom/>
        <vertical/>
        <horizontal/>
      </border>
    </dxf>
    <dxf>
      <font>
        <color rgb="FFA0A0A0"/>
      </font>
      <fill>
        <patternFill>
          <bgColor rgb="FFA0A0A0"/>
        </patternFill>
      </fill>
      <border>
        <left/>
        <right/>
        <top/>
        <bottom/>
        <vertical/>
        <horizontal/>
      </border>
    </dxf>
    <dxf>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ont>
        <color theme="0" tint="-4.9989318521683403E-2"/>
      </font>
      <fill>
        <patternFill>
          <bgColor theme="0" tint="-4.9989318521683403E-2"/>
        </patternFill>
      </fill>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2" tint="-9.9948118533890809E-2"/>
      </font>
      <fill>
        <patternFill>
          <bgColor theme="2" tint="-9.9948118533890809E-2"/>
        </patternFill>
      </fill>
      <border>
        <left/>
        <right/>
        <top/>
        <bottom/>
      </border>
    </dxf>
    <dxf>
      <font>
        <color theme="0" tint="-4.9989318521683403E-2"/>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0" tint="-4.9989318521683403E-2"/>
      </font>
      <fill>
        <patternFill>
          <bgColor theme="0" tint="-4.9989318521683403E-2"/>
        </patternFill>
      </fill>
      <border>
        <left/>
        <right/>
        <top/>
        <bottom/>
        <vertical/>
        <horizontal/>
      </border>
    </dxf>
  </dxfs>
  <tableStyles count="0" defaultTableStyle="TableStyleMedium2" defaultPivotStyle="PivotStyleLight16"/>
  <colors>
    <mruColors>
      <color rgb="FFFFF2CC"/>
      <color rgb="FFFFFFCC"/>
      <color rgb="FFFF9900"/>
      <color rgb="FFFFCC00"/>
      <color rgb="FFA0A0A0"/>
      <color rgb="FFFFE5FC"/>
      <color rgb="FFCCFFFF"/>
      <color rgb="FFCCFFCC"/>
      <color rgb="FFCDFFFF"/>
      <color rgb="FFFFE2A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REF!" lockText="1" noThreeD="1"/>
</file>

<file path=xl/ctrlProps/ctrlProp2.xml><?xml version="1.0" encoding="utf-8"?>
<formControlPr xmlns="http://schemas.microsoft.com/office/spreadsheetml/2009/9/main" objectType="CheckBox" fmlaLink="$AM$60" lockText="1" noThreeD="1"/>
</file>

<file path=xl/ctrlProps/ctrlProp3.xml><?xml version="1.0" encoding="utf-8"?>
<formControlPr xmlns="http://schemas.microsoft.com/office/spreadsheetml/2009/9/main" objectType="CheckBox" fmlaLink="$AM$66" lockText="1" noThreeD="1"/>
</file>

<file path=xl/ctrlProps/ctrlProp4.xml><?xml version="1.0" encoding="utf-8"?>
<formControlPr xmlns="http://schemas.microsoft.com/office/spreadsheetml/2009/9/main" objectType="CheckBox" fmlaLink="$AN$66" lockText="1" noThreeD="1"/>
</file>

<file path=xl/ctrlProps/ctrlProp5.xml><?xml version="1.0" encoding="utf-8"?>
<formControlPr xmlns="http://schemas.microsoft.com/office/spreadsheetml/2009/9/main" objectType="CheckBox" fmlaLink="$AO$67" lockText="1" noThreeD="1"/>
</file>

<file path=xl/ctrlProps/ctrlProp6.xml><?xml version="1.0" encoding="utf-8"?>
<formControlPr xmlns="http://schemas.microsoft.com/office/spreadsheetml/2009/9/main" objectType="CheckBox" fmlaLink="$AM$80" lockText="1" noThreeD="1"/>
</file>

<file path=xl/ctrlProps/ctrlProp7.xml><?xml version="1.0" encoding="utf-8"?>
<formControlPr xmlns="http://schemas.microsoft.com/office/spreadsheetml/2009/9/main" objectType="CheckBox" fmlaLink="$AN$80" lockText="1" noThreeD="1"/>
</file>

<file path=xl/ctrlProps/ctrlProp8.xml><?xml version="1.0" encoding="utf-8"?>
<formControlPr xmlns="http://schemas.microsoft.com/office/spreadsheetml/2009/9/main" objectType="CheckBox" fmlaLink="$AO$80" lockText="1" noThreeD="1"/>
</file>

<file path=xl/ctrlProps/ctrlProp9.xml><?xml version="1.0" encoding="utf-8"?>
<formControlPr xmlns="http://schemas.microsoft.com/office/spreadsheetml/2009/9/main" objectType="CheckBox" fmlaLink="$AP$80" lockText="1" noThreeD="1"/>
</file>

<file path=xl/ctrlProps/ctrlProp10.xml><?xml version="1.0" encoding="utf-8"?>
<formControlPr xmlns="http://schemas.microsoft.com/office/spreadsheetml/2009/9/main" objectType="CheckBox" fmlaLink="$AM$92" lockText="1" noThreeD="1"/>
</file>

<file path=xl/ctrlProps/ctrlProp11.xml><?xml version="1.0" encoding="utf-8"?>
<formControlPr xmlns="http://schemas.microsoft.com/office/spreadsheetml/2009/9/main" objectType="CheckBox" fmlaLink="$AM$93" lockText="1" noThreeD="1"/>
</file>

<file path=xl/ctrlProps/ctrlProp12.xml><?xml version="1.0" encoding="utf-8"?>
<formControlPr xmlns="http://schemas.microsoft.com/office/spreadsheetml/2009/9/main" objectType="CheckBox" fmlaLink="$AM$94" lockText="1" noThreeD="1"/>
</file>

<file path=xl/ctrlProps/ctrlProp13.xml><?xml version="1.0" encoding="utf-8"?>
<formControlPr xmlns="http://schemas.microsoft.com/office/spreadsheetml/2009/9/main" objectType="CheckBox" fmlaLink="$AM$108" lockText="1" noThreeD="1"/>
</file>

<file path=xl/ctrlProps/ctrlProp14.xml><?xml version="1.0" encoding="utf-8"?>
<formControlPr xmlns="http://schemas.microsoft.com/office/spreadsheetml/2009/9/main" objectType="CheckBox" fmlaLink="$AM$109" lockText="1" noThreeD="1"/>
</file>

<file path=xl/ctrlProps/ctrlProp15.xml><?xml version="1.0" encoding="utf-8"?>
<formControlPr xmlns="http://schemas.microsoft.com/office/spreadsheetml/2009/9/main" objectType="CheckBox" fmlaLink="$AM$110" lockText="1" noThreeD="1"/>
</file>

<file path=xl/ctrlProps/ctrlProp16.xml><?xml version="1.0" encoding="utf-8"?>
<formControlPr xmlns="http://schemas.microsoft.com/office/spreadsheetml/2009/9/main" objectType="CheckBox" fmlaLink="$AM$111" lockText="1" noThreeD="1"/>
</file>

<file path=xl/ctrlProps/ctrlProp17.xml><?xml version="1.0" encoding="utf-8"?>
<formControlPr xmlns="http://schemas.microsoft.com/office/spreadsheetml/2009/9/main" objectType="CheckBox" fmlaLink="$AM$113" lockText="1" noThreeD="1"/>
</file>

<file path=xl/ctrlProps/ctrlProp18.xml><?xml version="1.0" encoding="utf-8"?>
<formControlPr xmlns="http://schemas.microsoft.com/office/spreadsheetml/2009/9/main" objectType="CheckBox" fmlaLink="$AM$112" lockText="1" noThreeD="1"/>
</file>

<file path=xl/ctrlProps/ctrlProp19.xml><?xml version="1.0" encoding="utf-8"?>
<formControlPr xmlns="http://schemas.microsoft.com/office/spreadsheetml/2009/9/main" objectType="CheckBox" fmlaLink="$AM$114" lockText="1" noThreeD="1"/>
</file>

<file path=xl/ctrlProps/ctrlProp20.xml><?xml version="1.0" encoding="utf-8"?>
<formControlPr xmlns="http://schemas.microsoft.com/office/spreadsheetml/2009/9/main" objectType="CheckBox" fmlaLink="$AM$115" lockText="1" noThreeD="1"/>
</file>

<file path=xl/ctrlProps/ctrlProp21.xml><?xml version="1.0" encoding="utf-8"?>
<formControlPr xmlns="http://schemas.microsoft.com/office/spreadsheetml/2009/9/main" objectType="CheckBox" fmlaLink="$AM$116" lockText="1" noThreeD="1"/>
</file>

<file path=xl/ctrlProps/ctrlProp22.xml><?xml version="1.0" encoding="utf-8"?>
<formControlPr xmlns="http://schemas.microsoft.com/office/spreadsheetml/2009/9/main" objectType="CheckBox" fmlaLink="$AM$117" lockText="1" noThreeD="1"/>
</file>

<file path=xl/ctrlProps/ctrlProp23.xml><?xml version="1.0" encoding="utf-8"?>
<formControlPr xmlns="http://schemas.microsoft.com/office/spreadsheetml/2009/9/main" objectType="CheckBox" fmlaLink="$AM$118" lockText="1" noThreeD="1"/>
</file>

<file path=xl/ctrlProps/ctrlProp24.xml><?xml version="1.0" encoding="utf-8"?>
<formControlPr xmlns="http://schemas.microsoft.com/office/spreadsheetml/2009/9/main" objectType="CheckBox" fmlaLink="$AM$119" lockText="1" noThreeD="1"/>
</file>

<file path=xl/ctrlProps/ctrlProp25.xml><?xml version="1.0" encoding="utf-8"?>
<formControlPr xmlns="http://schemas.microsoft.com/office/spreadsheetml/2009/9/main" objectType="CheckBox" fmlaLink="$AM$120" lockText="1" noThreeD="1"/>
</file>

<file path=xl/ctrlProps/ctrlProp26.xml><?xml version="1.0" encoding="utf-8"?>
<formControlPr xmlns="http://schemas.microsoft.com/office/spreadsheetml/2009/9/main" objectType="CheckBox" fmlaLink="$AM$121" lockText="1" noThreeD="1"/>
</file>

<file path=xl/ctrlProps/ctrlProp27.xml><?xml version="1.0" encoding="utf-8"?>
<formControlPr xmlns="http://schemas.microsoft.com/office/spreadsheetml/2009/9/main" objectType="CheckBox" fmlaLink="$AM$122" lockText="1" noThreeD="1"/>
</file>

<file path=xl/ctrlProps/ctrlProp28.xml><?xml version="1.0" encoding="utf-8"?>
<formControlPr xmlns="http://schemas.microsoft.com/office/spreadsheetml/2009/9/main" objectType="CheckBox" fmlaLink="$AM$123" lockText="1" noThreeD="1"/>
</file>

<file path=xl/ctrlProps/ctrlProp29.xml><?xml version="1.0" encoding="utf-8"?>
<formControlPr xmlns="http://schemas.microsoft.com/office/spreadsheetml/2009/9/main" objectType="CheckBox" fmlaLink="$AM$124" lockText="1" noThreeD="1"/>
</file>

<file path=xl/ctrlProps/ctrlProp30.xml><?xml version="1.0" encoding="utf-8"?>
<formControlPr xmlns="http://schemas.microsoft.com/office/spreadsheetml/2009/9/main" objectType="CheckBox" fmlaLink="$AM$125" lockText="1" noThreeD="1"/>
</file>

<file path=xl/ctrlProps/ctrlProp31.xml><?xml version="1.0" encoding="utf-8"?>
<formControlPr xmlns="http://schemas.microsoft.com/office/spreadsheetml/2009/9/main" objectType="CheckBox" fmlaLink="$AM$126" lockText="1" noThreeD="1"/>
</file>

<file path=xl/ctrlProps/ctrlProp32.xml><?xml version="1.0" encoding="utf-8"?>
<formControlPr xmlns="http://schemas.microsoft.com/office/spreadsheetml/2009/9/main" objectType="CheckBox" fmlaLink="$AM$127" lockText="1" noThreeD="1"/>
</file>

<file path=xl/ctrlProps/ctrlProp33.xml><?xml version="1.0" encoding="utf-8"?>
<formControlPr xmlns="http://schemas.microsoft.com/office/spreadsheetml/2009/9/main" objectType="CheckBox" fmlaLink="$AM$128" lockText="1" noThreeD="1"/>
</file>

<file path=xl/ctrlProps/ctrlProp34.xml><?xml version="1.0" encoding="utf-8"?>
<formControlPr xmlns="http://schemas.microsoft.com/office/spreadsheetml/2009/9/main" objectType="CheckBox" fmlaLink="$AM$133" lockText="1" noThreeD="1"/>
</file>

<file path=xl/ctrlProps/ctrlProp35.xml><?xml version="1.0" encoding="utf-8"?>
<formControlPr xmlns="http://schemas.microsoft.com/office/spreadsheetml/2009/9/main" objectType="CheckBox" fmlaLink="$AM$134" lockText="1" noThreeD="1"/>
</file>

<file path=xl/ctrlProps/ctrlProp36.xml><?xml version="1.0" encoding="utf-8"?>
<formControlPr xmlns="http://schemas.microsoft.com/office/spreadsheetml/2009/9/main" objectType="CheckBox" fmlaLink="$AM$135" lockText="1" noThreeD="1"/>
</file>

<file path=xl/ctrlProps/ctrlProp37.xml><?xml version="1.0" encoding="utf-8"?>
<formControlPr xmlns="http://schemas.microsoft.com/office/spreadsheetml/2009/9/main" objectType="CheckBox" fmlaLink="$AM$136" lockText="1" noThreeD="1"/>
</file>

<file path=xl/ctrlProps/ctrlProp38.xml><?xml version="1.0" encoding="utf-8"?>
<formControlPr xmlns="http://schemas.microsoft.com/office/spreadsheetml/2009/9/main" objectType="CheckBox" fmlaLink="$AM$130" lockText="1" noThreeD="1"/>
</file>

<file path=xl/ctrlProps/ctrlProp39.xml><?xml version="1.0" encoding="utf-8"?>
<formControlPr xmlns="http://schemas.microsoft.com/office/spreadsheetml/2009/9/main" objectType="CheckBox" fmlaLink="$AM$131" lockText="1" noThreeD="1"/>
</file>

<file path=xl/ctrlProps/ctrlProp40.xml><?xml version="1.0" encoding="utf-8"?>
<formControlPr xmlns="http://schemas.microsoft.com/office/spreadsheetml/2009/9/main" objectType="CheckBox" fmlaLink="$AM$129" lockText="1" noThreeD="1"/>
</file>

<file path=xl/ctrlProps/ctrlProp41.xml><?xml version="1.0" encoding="utf-8"?>
<formControlPr xmlns="http://schemas.microsoft.com/office/spreadsheetml/2009/9/main" objectType="CheckBox" fmlaLink="$AM$56" lockText="1" noThreeD="1"/>
</file>

<file path=xl/ctrlProps/ctrlProp42.xml><?xml version="1.0" encoding="utf-8"?>
<formControlPr xmlns="http://schemas.microsoft.com/office/spreadsheetml/2009/9/main" objectType="CheckBox" fmlaLink="$AM$95" lockText="1" noThreeD="1"/>
</file>

<file path=xl/ctrlProps/ctrlProp43.xml><?xml version="1.0" encoding="utf-8"?>
<formControlPr xmlns="http://schemas.microsoft.com/office/spreadsheetml/2009/9/main" objectType="CheckBox" fmlaLink="$AM$132" lockText="1" noThreeD="1"/>
</file>

<file path=xl/ctrlProps/ctrlProp44.xml><?xml version="1.0" encoding="utf-8"?>
<formControlPr xmlns="http://schemas.microsoft.com/office/spreadsheetml/2009/9/main" objectType="CheckBox" fmlaLink="$AM$76" lockText="1" noThreeD="1"/>
</file>

<file path=xl/ctrlProps/ctrlProp45.xml><?xml version="1.0" encoding="utf-8"?>
<formControlPr xmlns="http://schemas.microsoft.com/office/spreadsheetml/2009/9/main" objectType="CheckBox" fmlaLink="$AM$98" lockText="1" noThreeD="1"/>
</file>

<file path=xl/drawings/drawing1.xml><?xml version="1.0" encoding="utf-8"?>
<xdr:wsDr xmlns:xdr="http://schemas.openxmlformats.org/drawingml/2006/spreadsheetDrawing" xmlns:a="http://schemas.openxmlformats.org/drawingml/2006/main">
  <xdr:twoCellAnchor>
    <xdr:from>
      <xdr:col>26</xdr:col>
      <xdr:colOff>426729</xdr:colOff>
      <xdr:row>2</xdr:row>
      <xdr:rowOff>46352</xdr:rowOff>
    </xdr:from>
    <xdr:to>
      <xdr:col>33</xdr:col>
      <xdr:colOff>152400</xdr:colOff>
      <xdr:row>5</xdr:row>
      <xdr:rowOff>0</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1499542" y="605946"/>
          <a:ext cx="4440546" cy="965679"/>
          <a:chOff x="3989402" y="553743"/>
          <a:chExt cx="4275282"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275282"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入力セル</a:t>
            </a: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354420" y="1092105"/>
            <a:ext cx="538886" cy="182603"/>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45282" y="1854994"/>
          <a:ext cx="9274726" cy="1411097"/>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5" y="4599287"/>
                <a:ext cx="1158191"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a:t>
                </a:r>
                <a:endParaRPr kumimoji="1" lang="en-US" altLang="ja-JP" sz="1400" b="1" strike="sngStrike" baseline="0">
                  <a:solidFill>
                    <a:srgbClr val="FF0000"/>
                  </a:solidFill>
                </a:endParaRP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a:t>
                </a:r>
                <a:endParaRPr kumimoji="1" lang="en-US" altLang="ja-JP" sz="1100" b="1">
                  <a:solidFill>
                    <a:sysClr val="windowText" lastClr="000000"/>
                  </a:solidFill>
                </a:endParaRPr>
              </a:p>
              <a:p>
                <a:pPr algn="ctr"/>
                <a:r>
                  <a:rPr kumimoji="1" lang="ja-JP" altLang="en-US" sz="1100" b="1">
                    <a:solidFill>
                      <a:sysClr val="windowText" lastClr="000000"/>
                    </a:solidFill>
                  </a:rPr>
                  <a:t>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10</xdr:col>
      <xdr:colOff>142876</xdr:colOff>
      <xdr:row>6</xdr:row>
      <xdr:rowOff>168681</xdr:rowOff>
    </xdr:from>
    <xdr:to>
      <xdr:col>15</xdr:col>
      <xdr:colOff>130629</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690133" y="1551167"/>
          <a:ext cx="945696" cy="354049"/>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114655</xdr:colOff>
      <xdr:row>6</xdr:row>
      <xdr:rowOff>161924</xdr:rowOff>
    </xdr:from>
    <xdr:to>
      <xdr:col>15</xdr:col>
      <xdr:colOff>185056</xdr:colOff>
      <xdr:row>8</xdr:row>
      <xdr:rowOff>97970</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846969" y="1544410"/>
          <a:ext cx="843287" cy="4367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23</xdr:col>
      <xdr:colOff>1295400</xdr:colOff>
      <xdr:row>0</xdr:row>
      <xdr:rowOff>57150</xdr:rowOff>
    </xdr:from>
    <xdr:to>
      <xdr:col>25</xdr:col>
      <xdr:colOff>476250</xdr:colOff>
      <xdr:row>1</xdr:row>
      <xdr:rowOff>234315</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7010400" y="57150"/>
          <a:ext cx="3009900" cy="424815"/>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latin typeface="メイリオ" panose="020B0604030504040204" pitchFamily="50" charset="-128"/>
              <a:ea typeface="メイリオ" panose="020B0604030504040204" pitchFamily="50" charset="-128"/>
            </a:rPr>
            <a:t>R8</a:t>
          </a:r>
          <a:r>
            <a:rPr kumimoji="1" lang="ja-JP" altLang="en-US" sz="1800">
              <a:solidFill>
                <a:srgbClr val="FF0000"/>
              </a:solidFill>
              <a:latin typeface="メイリオ" panose="020B0604030504040204" pitchFamily="50" charset="-128"/>
              <a:ea typeface="メイリオ" panose="020B0604030504040204" pitchFamily="50" charset="-128"/>
            </a:rPr>
            <a:t>処遇改善加算実績報告書</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141</xdr:row>
          <xdr:rowOff>0</xdr:rowOff>
        </xdr:from>
        <xdr:to>
          <xdr:col>6</xdr:col>
          <xdr:colOff>19050</xdr:colOff>
          <xdr:row>141</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1019175" y="35232975"/>
              <a:ext cx="19050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145</xdr:row>
          <xdr:rowOff>0</xdr:rowOff>
        </xdr:from>
        <xdr:to>
          <xdr:col>6</xdr:col>
          <xdr:colOff>19050</xdr:colOff>
          <xdr:row>145</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1019175" y="36718875"/>
              <a:ext cx="19050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141</xdr:row>
          <xdr:rowOff>0</xdr:rowOff>
        </xdr:from>
        <xdr:to>
          <xdr:col>6</xdr:col>
          <xdr:colOff>19050</xdr:colOff>
          <xdr:row>142</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1019175" y="35232975"/>
              <a:ext cx="190500" cy="2190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93</xdr:row>
          <xdr:rowOff>333375</xdr:rowOff>
        </xdr:from>
        <xdr:to>
          <xdr:col>2</xdr:col>
          <xdr:colOff>19050</xdr:colOff>
          <xdr:row>94</xdr:row>
          <xdr:rowOff>381000</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xdr:col>
      <xdr:colOff>95250</xdr:colOff>
      <xdr:row>91</xdr:row>
      <xdr:rowOff>50800</xdr:rowOff>
    </xdr:from>
    <xdr:to>
      <xdr:col>1</xdr:col>
      <xdr:colOff>168402</xdr:colOff>
      <xdr:row>94</xdr:row>
      <xdr:rowOff>165100</xdr:rowOff>
    </xdr:to>
    <xdr:sp macro=""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62</xdr:row>
          <xdr:rowOff>0</xdr:rowOff>
        </xdr:from>
        <xdr:to>
          <xdr:col>6</xdr:col>
          <xdr:colOff>19050</xdr:colOff>
          <xdr:row>63</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1019175" y="15382875"/>
              <a:ext cx="190500" cy="3128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71</xdr:row>
          <xdr:rowOff>0</xdr:rowOff>
        </xdr:from>
        <xdr:to>
          <xdr:col>6</xdr:col>
          <xdr:colOff>19050</xdr:colOff>
          <xdr:row>72</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1019175" y="17964150"/>
              <a:ext cx="190500" cy="3414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82</xdr:row>
          <xdr:rowOff>0</xdr:rowOff>
        </xdr:from>
        <xdr:to>
          <xdr:col>5</xdr:col>
          <xdr:colOff>19050</xdr:colOff>
          <xdr:row>83</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828675" y="20812125"/>
              <a:ext cx="171450" cy="266700"/>
              <a:chOff x="9239" y="107537"/>
              <a:chExt cx="2190" cy="12573"/>
            </a:xfrm>
          </xdr:grpSpPr>
        </xdr:grpSp>
        <xdr:clientData/>
      </xdr:twoCellAnchor>
    </mc:Choice>
    <mc:Fallback/>
  </mc:AlternateContent>
  <xdr:twoCellAnchor>
    <xdr:from>
      <xdr:col>1</xdr:col>
      <xdr:colOff>52908</xdr:colOff>
      <xdr:row>58</xdr:row>
      <xdr:rowOff>51029</xdr:rowOff>
    </xdr:from>
    <xdr:to>
      <xdr:col>1</xdr:col>
      <xdr:colOff>98627</xdr:colOff>
      <xdr:row>71</xdr:row>
      <xdr:rowOff>205124</xdr:rowOff>
    </xdr:to>
    <xdr:sp macro=""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6</xdr:col>
          <xdr:colOff>38100</xdr:colOff>
          <xdr:row>81</xdr:row>
          <xdr:rowOff>0</xdr:rowOff>
        </xdr:from>
        <xdr:to>
          <xdr:col>7</xdr:col>
          <xdr:colOff>19050</xdr:colOff>
          <xdr:row>83</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228725" y="20354925"/>
              <a:ext cx="171450" cy="7239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81</xdr:row>
          <xdr:rowOff>0</xdr:rowOff>
        </xdr:from>
        <xdr:to>
          <xdr:col>7</xdr:col>
          <xdr:colOff>19050</xdr:colOff>
          <xdr:row>83</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228725" y="20354925"/>
              <a:ext cx="171450" cy="723900"/>
              <a:chOff x="9239" y="107537"/>
              <a:chExt cx="2190" cy="12573"/>
            </a:xfrm>
          </xdr:grpSpPr>
        </xdr:grpSp>
        <xdr:clientData/>
      </xdr:twoCellAnchor>
    </mc:Choice>
    <mc:Fallback/>
  </mc:AlternateContent>
  <xdr:twoCellAnchor>
    <xdr:from>
      <xdr:col>21</xdr:col>
      <xdr:colOff>238382</xdr:colOff>
      <xdr:row>18</xdr:row>
      <xdr:rowOff>76631</xdr:rowOff>
    </xdr:from>
    <xdr:to>
      <xdr:col>24</xdr:col>
      <xdr:colOff>71203</xdr:colOff>
      <xdr:row>18</xdr:row>
      <xdr:rowOff>260986</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5398283" y="3678469"/>
          <a:ext cx="476231"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16</xdr:col>
      <xdr:colOff>0</xdr:colOff>
      <xdr:row>23</xdr:row>
      <xdr:rowOff>23043</xdr:rowOff>
    </xdr:from>
    <xdr:to>
      <xdr:col>18</xdr:col>
      <xdr:colOff>25154</xdr:colOff>
      <xdr:row>23</xdr:row>
      <xdr:rowOff>207398</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16</xdr:col>
      <xdr:colOff>0</xdr:colOff>
      <xdr:row>25</xdr:row>
      <xdr:rowOff>56875</xdr:rowOff>
    </xdr:from>
    <xdr:to>
      <xdr:col>18</xdr:col>
      <xdr:colOff>25153</xdr:colOff>
      <xdr:row>25</xdr:row>
      <xdr:rowOff>243967</xdr:rowOff>
    </xdr:to>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16</xdr:col>
      <xdr:colOff>0</xdr:colOff>
      <xdr:row>27</xdr:row>
      <xdr:rowOff>100408</xdr:rowOff>
    </xdr:from>
    <xdr:to>
      <xdr:col>18</xdr:col>
      <xdr:colOff>25154</xdr:colOff>
      <xdr:row>27</xdr:row>
      <xdr:rowOff>284763</xdr:rowOff>
    </xdr:to>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41714" y="9832807"/>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16</xdr:col>
      <xdr:colOff>0</xdr:colOff>
      <xdr:row>28</xdr:row>
      <xdr:rowOff>29254</xdr:rowOff>
    </xdr:from>
    <xdr:to>
      <xdr:col>18</xdr:col>
      <xdr:colOff>25154</xdr:colOff>
      <xdr:row>28</xdr:row>
      <xdr:rowOff>211754</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41714" y="10153407"/>
          <a:ext cx="409226"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(h)</a:t>
          </a:r>
          <a:endParaRPr kumimoji="1" lang="ja-JP" altLang="en-US" sz="900">
            <a:latin typeface="+mn-ea"/>
            <a:ea typeface="+mn-ea"/>
          </a:endParaRPr>
        </a:p>
      </xdr:txBody>
    </xdr:sp>
    <xdr:clientData/>
  </xdr:twoCellAnchor>
  <xdr:twoCellAnchor>
    <xdr:from>
      <xdr:col>16</xdr:col>
      <xdr:colOff>12616</xdr:colOff>
      <xdr:row>29</xdr:row>
      <xdr:rowOff>26875</xdr:rowOff>
    </xdr:from>
    <xdr:to>
      <xdr:col>18</xdr:col>
      <xdr:colOff>37656</xdr:colOff>
      <xdr:row>29</xdr:row>
      <xdr:rowOff>217750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658609" y="6637603"/>
          <a:ext cx="592756"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6308</xdr:colOff>
      <xdr:row>32</xdr:row>
      <xdr:rowOff>90018</xdr:rowOff>
    </xdr:from>
    <xdr:to>
      <xdr:col>18</xdr:col>
      <xdr:colOff>31461</xdr:colOff>
      <xdr:row>32</xdr:row>
      <xdr:rowOff>274373</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652301" y="7646939"/>
          <a:ext cx="592869"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xdr:twoCellAnchor>
    <xdr:from>
      <xdr:col>16</xdr:col>
      <xdr:colOff>10072</xdr:colOff>
      <xdr:row>30</xdr:row>
      <xdr:rowOff>95481</xdr:rowOff>
    </xdr:from>
    <xdr:to>
      <xdr:col>18</xdr:col>
      <xdr:colOff>35226</xdr:colOff>
      <xdr:row>30</xdr:row>
      <xdr:rowOff>271279</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51786" y="11187497"/>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xdr:col>
          <xdr:colOff>66675</xdr:colOff>
          <xdr:row>55</xdr:row>
          <xdr:rowOff>19050</xdr:rowOff>
        </xdr:from>
        <xdr:to>
          <xdr:col>2</xdr:col>
          <xdr:colOff>123825</xdr:colOff>
          <xdr:row>55</xdr:row>
          <xdr:rowOff>266700</xdr:rowOff>
        </xdr:to>
        <xdr:sp macro="" textlink="">
          <xdr:nvSpPr>
            <xdr:cNvPr id="15612" name="Check Box 252" hidden="1">
              <a:extLst>
                <a:ext uri="{63B3BB69-23CF-44E3-9099-C40C66FF867C}">
                  <a14:compatExt spid="_x0000_s15612"/>
                </a:ext>
                <a:ext uri="{FF2B5EF4-FFF2-40B4-BE49-F238E27FC236}">
                  <a16:creationId xmlns:a16="http://schemas.microsoft.com/office/drawing/2014/main" id="{00000000-0008-0000-0100-0000F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58</xdr:row>
          <xdr:rowOff>200025</xdr:rowOff>
        </xdr:from>
        <xdr:to>
          <xdr:col>4</xdr:col>
          <xdr:colOff>0</xdr:colOff>
          <xdr:row>60</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1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65</xdr:row>
          <xdr:rowOff>19050</xdr:rowOff>
        </xdr:from>
        <xdr:to>
          <xdr:col>4</xdr:col>
          <xdr:colOff>0</xdr:colOff>
          <xdr:row>65</xdr:row>
          <xdr:rowOff>257175</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1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67</xdr:row>
          <xdr:rowOff>285750</xdr:rowOff>
        </xdr:from>
        <xdr:to>
          <xdr:col>8</xdr:col>
          <xdr:colOff>38100</xdr:colOff>
          <xdr:row>68</xdr:row>
          <xdr:rowOff>171450</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1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xdr:colOff>
          <xdr:row>69</xdr:row>
          <xdr:rowOff>190500</xdr:rowOff>
        </xdr:from>
        <xdr:to>
          <xdr:col>8</xdr:col>
          <xdr:colOff>57150</xdr:colOff>
          <xdr:row>70</xdr:row>
          <xdr:rowOff>247650</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1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161925</xdr:colOff>
          <xdr:row>75</xdr:row>
          <xdr:rowOff>19050</xdr:rowOff>
        </xdr:from>
        <xdr:to>
          <xdr:col>2</xdr:col>
          <xdr:colOff>95250</xdr:colOff>
          <xdr:row>75</xdr:row>
          <xdr:rowOff>257175</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1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57150</xdr:colOff>
          <xdr:row>77</xdr:row>
          <xdr:rowOff>28575</xdr:rowOff>
        </xdr:from>
        <xdr:to>
          <xdr:col>2</xdr:col>
          <xdr:colOff>57150</xdr:colOff>
          <xdr:row>77</xdr:row>
          <xdr:rowOff>219075</xdr:rowOff>
        </xdr:to>
        <xdr:sp macro="" textlink="">
          <xdr:nvSpPr>
            <xdr:cNvPr id="15618" name="Check Box 258" hidden="1">
              <a:extLst>
                <a:ext uri="{63B3BB69-23CF-44E3-9099-C40C66FF867C}">
                  <a14:compatExt spid="_x0000_s15618"/>
                </a:ext>
                <a:ext uri="{FF2B5EF4-FFF2-40B4-BE49-F238E27FC236}">
                  <a16:creationId xmlns:a16="http://schemas.microsoft.com/office/drawing/2014/main" id="{00000000-0008-0000-0100-00000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79</xdr:row>
          <xdr:rowOff>57150</xdr:rowOff>
        </xdr:from>
        <xdr:to>
          <xdr:col>7</xdr:col>
          <xdr:colOff>76200</xdr:colOff>
          <xdr:row>79</xdr:row>
          <xdr:rowOff>304800</xdr:rowOff>
        </xdr:to>
        <xdr:sp macro="" textlink="">
          <xdr:nvSpPr>
            <xdr:cNvPr id="15619" name="Check Box 259" hidden="1">
              <a:extLst>
                <a:ext uri="{63B3BB69-23CF-44E3-9099-C40C66FF867C}">
                  <a14:compatExt spid="_x0000_s15619"/>
                </a:ext>
                <a:ext uri="{FF2B5EF4-FFF2-40B4-BE49-F238E27FC236}">
                  <a16:creationId xmlns:a16="http://schemas.microsoft.com/office/drawing/2014/main" id="{00000000-0008-0000-0100-00000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80</xdr:row>
          <xdr:rowOff>133350</xdr:rowOff>
        </xdr:from>
        <xdr:to>
          <xdr:col>7</xdr:col>
          <xdr:colOff>76200</xdr:colOff>
          <xdr:row>80</xdr:row>
          <xdr:rowOff>371475</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1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81</xdr:row>
          <xdr:rowOff>123825</xdr:rowOff>
        </xdr:from>
        <xdr:to>
          <xdr:col>7</xdr:col>
          <xdr:colOff>57150</xdr:colOff>
          <xdr:row>81</xdr:row>
          <xdr:rowOff>342900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1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90</xdr:row>
          <xdr:rowOff>247650</xdr:rowOff>
        </xdr:from>
        <xdr:to>
          <xdr:col>3</xdr:col>
          <xdr:colOff>9525</xdr:colOff>
          <xdr:row>91</xdr:row>
          <xdr:rowOff>219075</xdr:rowOff>
        </xdr:to>
        <xdr:sp macro="" textlink="">
          <xdr:nvSpPr>
            <xdr:cNvPr id="15622" name="Check Box 262" hidden="1">
              <a:extLst>
                <a:ext uri="{63B3BB69-23CF-44E3-9099-C40C66FF867C}">
                  <a14:compatExt spid="_x0000_s15622"/>
                </a:ext>
                <a:ext uri="{FF2B5EF4-FFF2-40B4-BE49-F238E27FC236}">
                  <a16:creationId xmlns:a16="http://schemas.microsoft.com/office/drawing/2014/main" id="{00000000-0008-0000-0100-00000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92</xdr:row>
          <xdr:rowOff>0</xdr:rowOff>
        </xdr:from>
        <xdr:to>
          <xdr:col>3</xdr:col>
          <xdr:colOff>9525</xdr:colOff>
          <xdr:row>93</xdr:row>
          <xdr:rowOff>0</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1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92</xdr:row>
          <xdr:rowOff>200025</xdr:rowOff>
        </xdr:from>
        <xdr:to>
          <xdr:col>3</xdr:col>
          <xdr:colOff>0</xdr:colOff>
          <xdr:row>94</xdr:row>
          <xdr:rowOff>0</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1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316997</xdr:colOff>
      <xdr:row>0</xdr:row>
      <xdr:rowOff>164360</xdr:rowOff>
    </xdr:from>
    <xdr:to>
      <xdr:col>51</xdr:col>
      <xdr:colOff>379545</xdr:colOff>
      <xdr:row>15</xdr:row>
      <xdr:rowOff>170366</xdr:rowOff>
    </xdr:to>
    <xdr:grpSp>
      <xdr:nvGrpSpPr>
        <xdr:cNvPr id="54" name="グループ化 53">
          <a:extLst>
            <a:ext uri="{FF2B5EF4-FFF2-40B4-BE49-F238E27FC236}">
              <a16:creationId xmlns:a16="http://schemas.microsoft.com/office/drawing/2014/main" id="{00000000-0008-0000-0100-000036000000}"/>
            </a:ext>
          </a:extLst>
        </xdr:cNvPr>
        <xdr:cNvGrpSpPr/>
      </xdr:nvGrpSpPr>
      <xdr:grpSpPr>
        <a:xfrm>
          <a:off x="9022847" y="164360"/>
          <a:ext cx="7520623" cy="2853981"/>
          <a:chOff x="7875978" y="122003"/>
          <a:chExt cx="7540933" cy="3347019"/>
        </a:xfrm>
      </xdr:grpSpPr>
      <xdr:sp macro="" textlink="">
        <xdr:nvSpPr>
          <xdr:cNvPr id="58" name="正方形/長方形 57">
            <a:extLst>
              <a:ext uri="{FF2B5EF4-FFF2-40B4-BE49-F238E27FC236}">
                <a16:creationId xmlns:a16="http://schemas.microsoft.com/office/drawing/2014/main" id="{00000000-0008-0000-0100-00003A000000}"/>
              </a:ext>
            </a:extLst>
          </xdr:cNvPr>
          <xdr:cNvSpPr/>
        </xdr:nvSpPr>
        <xdr:spPr bwMode="auto">
          <a:xfrm>
            <a:off x="7875978" y="122003"/>
            <a:ext cx="7540933"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先に「基本情報入力シート」及び「別紙様式３－２」を完成させてください。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59" name="正方形/長方形 58">
            <a:extLst>
              <a:ext uri="{FF2B5EF4-FFF2-40B4-BE49-F238E27FC236}">
                <a16:creationId xmlns:a16="http://schemas.microsoft.com/office/drawing/2014/main" id="{00000000-0008-0000-0100-00003B000000}"/>
              </a:ext>
            </a:extLst>
          </xdr:cNvPr>
          <xdr:cNvSpPr/>
        </xdr:nvSpPr>
        <xdr:spPr bwMode="auto">
          <a:xfrm>
            <a:off x="9231385" y="815802"/>
            <a:ext cx="768227" cy="257206"/>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62" name="正方形/長方形 61">
            <a:extLst>
              <a:ext uri="{FF2B5EF4-FFF2-40B4-BE49-F238E27FC236}">
                <a16:creationId xmlns:a16="http://schemas.microsoft.com/office/drawing/2014/main" id="{00000000-0008-0000-0100-00003E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5552" name="正方形/長方形 15551">
            <a:extLst>
              <a:ext uri="{FF2B5EF4-FFF2-40B4-BE49-F238E27FC236}">
                <a16:creationId xmlns:a16="http://schemas.microsoft.com/office/drawing/2014/main" id="{00000000-0008-0000-0100-0000C03C0000}"/>
              </a:ext>
            </a:extLst>
          </xdr:cNvPr>
          <xdr:cNvSpPr/>
        </xdr:nvSpPr>
        <xdr:spPr bwMode="auto">
          <a:xfrm>
            <a:off x="9453338" y="3031993"/>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3" name="正方形/長方形 15552">
            <a:extLst>
              <a:ext uri="{FF2B5EF4-FFF2-40B4-BE49-F238E27FC236}">
                <a16:creationId xmlns:a16="http://schemas.microsoft.com/office/drawing/2014/main" id="{00000000-0008-0000-0100-0000C13C0000}"/>
              </a:ext>
            </a:extLst>
          </xdr:cNvPr>
          <xdr:cNvSpPr/>
        </xdr:nvSpPr>
        <xdr:spPr bwMode="auto">
          <a:xfrm>
            <a:off x="12774558" y="3040579"/>
            <a:ext cx="216972"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15554" name="正方形/長方形 15553">
            <a:extLst>
              <a:ext uri="{FF2B5EF4-FFF2-40B4-BE49-F238E27FC236}">
                <a16:creationId xmlns:a16="http://schemas.microsoft.com/office/drawing/2014/main" id="{00000000-0008-0000-0100-0000C23C0000}"/>
              </a:ext>
            </a:extLst>
          </xdr:cNvPr>
          <xdr:cNvSpPr/>
        </xdr:nvSpPr>
        <xdr:spPr bwMode="auto">
          <a:xfrm>
            <a:off x="13032819" y="3040579"/>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15555" name="テキスト ボックス 15554">
            <a:extLst>
              <a:ext uri="{FF2B5EF4-FFF2-40B4-BE49-F238E27FC236}">
                <a16:creationId xmlns:a16="http://schemas.microsoft.com/office/drawing/2014/main" id="{00000000-0008-0000-0100-0000C33C0000}"/>
              </a:ext>
            </a:extLst>
          </xdr:cNvPr>
          <xdr:cNvSpPr txBox="1"/>
        </xdr:nvSpPr>
        <xdr:spPr>
          <a:xfrm>
            <a:off x="8184365" y="3039651"/>
            <a:ext cx="1072529"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15556" name="テキスト ボックス 15555">
            <a:extLst>
              <a:ext uri="{FF2B5EF4-FFF2-40B4-BE49-F238E27FC236}">
                <a16:creationId xmlns:a16="http://schemas.microsoft.com/office/drawing/2014/main" id="{00000000-0008-0000-0100-0000C43C0000}"/>
              </a:ext>
            </a:extLst>
          </xdr:cNvPr>
          <xdr:cNvSpPr txBox="1"/>
        </xdr:nvSpPr>
        <xdr:spPr>
          <a:xfrm>
            <a:off x="9655343" y="3039651"/>
            <a:ext cx="2777683"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15557" name="テキスト ボックス 15556">
            <a:extLst>
              <a:ext uri="{FF2B5EF4-FFF2-40B4-BE49-F238E27FC236}">
                <a16:creationId xmlns:a16="http://schemas.microsoft.com/office/drawing/2014/main" id="{00000000-0008-0000-0100-0000C53C0000}"/>
              </a:ext>
            </a:extLst>
          </xdr:cNvPr>
          <xdr:cNvSpPr txBox="1"/>
        </xdr:nvSpPr>
        <xdr:spPr>
          <a:xfrm>
            <a:off x="13318058" y="3039650"/>
            <a:ext cx="141479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grpSp>
    <xdr:clientData/>
  </xdr:twoCellAnchor>
  <xdr:twoCellAnchor>
    <xdr:from>
      <xdr:col>16</xdr:col>
      <xdr:colOff>0</xdr:colOff>
      <xdr:row>26</xdr:row>
      <xdr:rowOff>56875</xdr:rowOff>
    </xdr:from>
    <xdr:to>
      <xdr:col>18</xdr:col>
      <xdr:colOff>25153</xdr:colOff>
      <xdr:row>26</xdr:row>
      <xdr:rowOff>243967</xdr:rowOff>
    </xdr:to>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3124200" y="9124675"/>
          <a:ext cx="406153"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(f)</a:t>
          </a:r>
          <a:endParaRPr kumimoji="1" lang="ja-JP" altLang="en-US" sz="900">
            <a:solidFill>
              <a:sysClr val="windowText" lastClr="000000"/>
            </a:solidFill>
            <a:latin typeface="+mn-ea"/>
            <a:ea typeface="+mn-ea"/>
          </a:endParaRPr>
        </a:p>
      </xdr:txBody>
    </xdr:sp>
    <xdr:clientData/>
  </xdr:twoCellAnchor>
  <xdr:twoCellAnchor>
    <xdr:from>
      <xdr:col>16</xdr:col>
      <xdr:colOff>4995</xdr:colOff>
      <xdr:row>24</xdr:row>
      <xdr:rowOff>45981</xdr:rowOff>
    </xdr:from>
    <xdr:to>
      <xdr:col>18</xdr:col>
      <xdr:colOff>176647</xdr:colOff>
      <xdr:row>24</xdr:row>
      <xdr:rowOff>236883</xdr:rowOff>
    </xdr:to>
    <xdr:sp macro="" textlink="">
      <xdr:nvSpPr>
        <xdr:cNvPr id="40" name="テキスト ボックス 39">
          <a:extLst>
            <a:ext uri="{FF2B5EF4-FFF2-40B4-BE49-F238E27FC236}">
              <a16:creationId xmlns:a16="http://schemas.microsoft.com/office/drawing/2014/main" id="{1E50AA43-B72A-4787-8BF1-057FB238C6D0}"/>
            </a:ext>
          </a:extLst>
        </xdr:cNvPr>
        <xdr:cNvSpPr txBox="1"/>
      </xdr:nvSpPr>
      <xdr:spPr>
        <a:xfrm>
          <a:off x="3352616" y="5215374"/>
          <a:ext cx="689516" cy="1909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5</xdr:col>
          <xdr:colOff>38100</xdr:colOff>
          <xdr:row>120</xdr:row>
          <xdr:rowOff>135255</xdr:rowOff>
        </xdr:from>
        <xdr:to>
          <xdr:col>6</xdr:col>
          <xdr:colOff>15240</xdr:colOff>
          <xdr:row>136</xdr:row>
          <xdr:rowOff>0</xdr:rowOff>
        </xdr:to>
        <xdr:grpSp>
          <xdr:nvGrpSpPr>
            <xdr:cNvPr id="51" name="Group 41">
              <a:extLst>
                <a:ext uri="{FF2B5EF4-FFF2-40B4-BE49-F238E27FC236}">
                  <a16:creationId xmlns:a16="http://schemas.microsoft.com/office/drawing/2014/main" id="{7A85947E-421E-404E-B2CA-5D8F08E5D05E}"/>
                </a:ext>
              </a:extLst>
            </xdr:cNvPr>
            <xdr:cNvGrpSpPr>
              <a:grpSpLocks/>
            </xdr:cNvGrpSpPr>
          </xdr:nvGrpSpPr>
          <xdr:grpSpPr bwMode="auto">
            <a:xfrm>
              <a:off x="1019175" y="30243780"/>
              <a:ext cx="186690" cy="400812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135</xdr:row>
          <xdr:rowOff>0</xdr:rowOff>
        </xdr:from>
        <xdr:to>
          <xdr:col>6</xdr:col>
          <xdr:colOff>15240</xdr:colOff>
          <xdr:row>136</xdr:row>
          <xdr:rowOff>0</xdr:rowOff>
        </xdr:to>
        <xdr:grpSp>
          <xdr:nvGrpSpPr>
            <xdr:cNvPr id="52" name="Group 41">
              <a:extLst>
                <a:ext uri="{FF2B5EF4-FFF2-40B4-BE49-F238E27FC236}">
                  <a16:creationId xmlns:a16="http://schemas.microsoft.com/office/drawing/2014/main" id="{2BB6F6ED-390C-4E4F-B286-5601423E23F3}"/>
                </a:ext>
              </a:extLst>
            </xdr:cNvPr>
            <xdr:cNvGrpSpPr>
              <a:grpSpLocks/>
            </xdr:cNvGrpSpPr>
          </xdr:nvGrpSpPr>
          <xdr:grpSpPr bwMode="auto">
            <a:xfrm>
              <a:off x="1019175" y="34004250"/>
              <a:ext cx="186690" cy="2476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107</xdr:row>
          <xdr:rowOff>0</xdr:rowOff>
        </xdr:from>
        <xdr:to>
          <xdr:col>5</xdr:col>
          <xdr:colOff>200025</xdr:colOff>
          <xdr:row>108</xdr:row>
          <xdr:rowOff>9525</xdr:rowOff>
        </xdr:to>
        <xdr:sp macro="" textlink="">
          <xdr:nvSpPr>
            <xdr:cNvPr id="15669" name="Check Box 309" hidden="1">
              <a:extLst>
                <a:ext uri="{63B3BB69-23CF-44E3-9099-C40C66FF867C}">
                  <a14:compatExt spid="_x0000_s15669"/>
                </a:ext>
                <a:ext uri="{FF2B5EF4-FFF2-40B4-BE49-F238E27FC236}">
                  <a16:creationId xmlns:a16="http://schemas.microsoft.com/office/drawing/2014/main" id="{00000000-0008-0000-0100-00003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108</xdr:row>
          <xdr:rowOff>19050</xdr:rowOff>
        </xdr:from>
        <xdr:to>
          <xdr:col>5</xdr:col>
          <xdr:colOff>200025</xdr:colOff>
          <xdr:row>109</xdr:row>
          <xdr:rowOff>28575</xdr:rowOff>
        </xdr:to>
        <xdr:sp macro="" textlink="">
          <xdr:nvSpPr>
            <xdr:cNvPr id="15670" name="Check Box 310" hidden="1">
              <a:extLst>
                <a:ext uri="{63B3BB69-23CF-44E3-9099-C40C66FF867C}">
                  <a14:compatExt spid="_x0000_s15670"/>
                </a:ext>
                <a:ext uri="{FF2B5EF4-FFF2-40B4-BE49-F238E27FC236}">
                  <a16:creationId xmlns:a16="http://schemas.microsoft.com/office/drawing/2014/main" id="{00000000-0008-0000-0100-00003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108</xdr:row>
          <xdr:rowOff>228600</xdr:rowOff>
        </xdr:from>
        <xdr:to>
          <xdr:col>5</xdr:col>
          <xdr:colOff>200025</xdr:colOff>
          <xdr:row>110</xdr:row>
          <xdr:rowOff>9525</xdr:rowOff>
        </xdr:to>
        <xdr:sp macro="" textlink="">
          <xdr:nvSpPr>
            <xdr:cNvPr id="15671" name="Check Box 311" hidden="1">
              <a:extLst>
                <a:ext uri="{63B3BB69-23CF-44E3-9099-C40C66FF867C}">
                  <a14:compatExt spid="_x0000_s15671"/>
                </a:ext>
                <a:ext uri="{FF2B5EF4-FFF2-40B4-BE49-F238E27FC236}">
                  <a16:creationId xmlns:a16="http://schemas.microsoft.com/office/drawing/2014/main" id="{00000000-0008-0000-0100-00003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109</xdr:row>
          <xdr:rowOff>219075</xdr:rowOff>
        </xdr:from>
        <xdr:to>
          <xdr:col>5</xdr:col>
          <xdr:colOff>200025</xdr:colOff>
          <xdr:row>111</xdr:row>
          <xdr:rowOff>19050</xdr:rowOff>
        </xdr:to>
        <xdr:sp macro="" textlink="">
          <xdr:nvSpPr>
            <xdr:cNvPr id="15672" name="Check Box 312" hidden="1">
              <a:extLst>
                <a:ext uri="{63B3BB69-23CF-44E3-9099-C40C66FF867C}">
                  <a14:compatExt spid="_x0000_s15672"/>
                </a:ext>
                <a:ext uri="{FF2B5EF4-FFF2-40B4-BE49-F238E27FC236}">
                  <a16:creationId xmlns:a16="http://schemas.microsoft.com/office/drawing/2014/main" id="{00000000-0008-0000-0100-00003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111</xdr:row>
          <xdr:rowOff>352425</xdr:rowOff>
        </xdr:from>
        <xdr:to>
          <xdr:col>6</xdr:col>
          <xdr:colOff>9525</xdr:colOff>
          <xdr:row>112</xdr:row>
          <xdr:rowOff>219075</xdr:rowOff>
        </xdr:to>
        <xdr:sp macro="" textlink="">
          <xdr:nvSpPr>
            <xdr:cNvPr id="15673" name="Check Box 313" hidden="1">
              <a:extLst>
                <a:ext uri="{63B3BB69-23CF-44E3-9099-C40C66FF867C}">
                  <a14:compatExt spid="_x0000_s15673"/>
                </a:ext>
                <a:ext uri="{FF2B5EF4-FFF2-40B4-BE49-F238E27FC236}">
                  <a16:creationId xmlns:a16="http://schemas.microsoft.com/office/drawing/2014/main" id="{00000000-0008-0000-0100-00003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111</xdr:row>
          <xdr:rowOff>9525</xdr:rowOff>
        </xdr:from>
        <xdr:to>
          <xdr:col>6</xdr:col>
          <xdr:colOff>9525</xdr:colOff>
          <xdr:row>111</xdr:row>
          <xdr:rowOff>342900</xdr:rowOff>
        </xdr:to>
        <xdr:sp macro="" textlink="">
          <xdr:nvSpPr>
            <xdr:cNvPr id="15674" name="Check Box 314" hidden="1">
              <a:extLst>
                <a:ext uri="{63B3BB69-23CF-44E3-9099-C40C66FF867C}">
                  <a14:compatExt spid="_x0000_s15674"/>
                </a:ext>
                <a:ext uri="{FF2B5EF4-FFF2-40B4-BE49-F238E27FC236}">
                  <a16:creationId xmlns:a16="http://schemas.microsoft.com/office/drawing/2014/main" id="{00000000-0008-0000-0100-00003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112</xdr:row>
          <xdr:rowOff>228600</xdr:rowOff>
        </xdr:from>
        <xdr:to>
          <xdr:col>6</xdr:col>
          <xdr:colOff>9525</xdr:colOff>
          <xdr:row>113</xdr:row>
          <xdr:rowOff>209550</xdr:rowOff>
        </xdr:to>
        <xdr:sp macro="" textlink="">
          <xdr:nvSpPr>
            <xdr:cNvPr id="15675" name="Check Box 315" hidden="1">
              <a:extLst>
                <a:ext uri="{63B3BB69-23CF-44E3-9099-C40C66FF867C}">
                  <a14:compatExt spid="_x0000_s15675"/>
                </a:ext>
                <a:ext uri="{FF2B5EF4-FFF2-40B4-BE49-F238E27FC236}">
                  <a16:creationId xmlns:a16="http://schemas.microsoft.com/office/drawing/2014/main" id="{00000000-0008-0000-0100-00003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113</xdr:row>
          <xdr:rowOff>219075</xdr:rowOff>
        </xdr:from>
        <xdr:to>
          <xdr:col>6</xdr:col>
          <xdr:colOff>9525</xdr:colOff>
          <xdr:row>115</xdr:row>
          <xdr:rowOff>9525</xdr:rowOff>
        </xdr:to>
        <xdr:sp macro="" textlink="">
          <xdr:nvSpPr>
            <xdr:cNvPr id="15676" name="Check Box 316" hidden="1">
              <a:extLst>
                <a:ext uri="{63B3BB69-23CF-44E3-9099-C40C66FF867C}">
                  <a14:compatExt spid="_x0000_s15676"/>
                </a:ext>
                <a:ext uri="{FF2B5EF4-FFF2-40B4-BE49-F238E27FC236}">
                  <a16:creationId xmlns:a16="http://schemas.microsoft.com/office/drawing/2014/main" id="{00000000-0008-0000-0100-00003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115</xdr:row>
          <xdr:rowOff>9525</xdr:rowOff>
        </xdr:from>
        <xdr:to>
          <xdr:col>6</xdr:col>
          <xdr:colOff>9525</xdr:colOff>
          <xdr:row>116</xdr:row>
          <xdr:rowOff>28575</xdr:rowOff>
        </xdr:to>
        <xdr:sp macro="" textlink="">
          <xdr:nvSpPr>
            <xdr:cNvPr id="15677" name="Check Box 317" hidden="1">
              <a:extLst>
                <a:ext uri="{63B3BB69-23CF-44E3-9099-C40C66FF867C}">
                  <a14:compatExt spid="_x0000_s15677"/>
                </a:ext>
                <a:ext uri="{FF2B5EF4-FFF2-40B4-BE49-F238E27FC236}">
                  <a16:creationId xmlns:a16="http://schemas.microsoft.com/office/drawing/2014/main" id="{00000000-0008-0000-0100-00003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116</xdr:row>
          <xdr:rowOff>0</xdr:rowOff>
        </xdr:from>
        <xdr:to>
          <xdr:col>6</xdr:col>
          <xdr:colOff>9525</xdr:colOff>
          <xdr:row>117</xdr:row>
          <xdr:rowOff>9525</xdr:rowOff>
        </xdr:to>
        <xdr:sp macro="" textlink="">
          <xdr:nvSpPr>
            <xdr:cNvPr id="15678" name="Check Box 318" hidden="1">
              <a:extLst>
                <a:ext uri="{63B3BB69-23CF-44E3-9099-C40C66FF867C}">
                  <a14:compatExt spid="_x0000_s15678"/>
                </a:ext>
                <a:ext uri="{FF2B5EF4-FFF2-40B4-BE49-F238E27FC236}">
                  <a16:creationId xmlns:a16="http://schemas.microsoft.com/office/drawing/2014/main" id="{00000000-0008-0000-0100-00003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117</xdr:row>
          <xdr:rowOff>28575</xdr:rowOff>
        </xdr:from>
        <xdr:to>
          <xdr:col>6</xdr:col>
          <xdr:colOff>9525</xdr:colOff>
          <xdr:row>117</xdr:row>
          <xdr:rowOff>247650</xdr:rowOff>
        </xdr:to>
        <xdr:sp macro="" textlink="">
          <xdr:nvSpPr>
            <xdr:cNvPr id="15679" name="Check Box 319" hidden="1">
              <a:extLst>
                <a:ext uri="{63B3BB69-23CF-44E3-9099-C40C66FF867C}">
                  <a14:compatExt spid="_x0000_s15679"/>
                </a:ext>
                <a:ext uri="{FF2B5EF4-FFF2-40B4-BE49-F238E27FC236}">
                  <a16:creationId xmlns:a16="http://schemas.microsoft.com/office/drawing/2014/main" id="{00000000-0008-0000-0100-00003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118</xdr:row>
          <xdr:rowOff>0</xdr:rowOff>
        </xdr:from>
        <xdr:to>
          <xdr:col>6</xdr:col>
          <xdr:colOff>9525</xdr:colOff>
          <xdr:row>119</xdr:row>
          <xdr:rowOff>28575</xdr:rowOff>
        </xdr:to>
        <xdr:sp macro="" textlink="">
          <xdr:nvSpPr>
            <xdr:cNvPr id="15680" name="Check Box 320" hidden="1">
              <a:extLst>
                <a:ext uri="{63B3BB69-23CF-44E3-9099-C40C66FF867C}">
                  <a14:compatExt spid="_x0000_s15680"/>
                </a:ext>
                <a:ext uri="{FF2B5EF4-FFF2-40B4-BE49-F238E27FC236}">
                  <a16:creationId xmlns:a16="http://schemas.microsoft.com/office/drawing/2014/main" id="{00000000-0008-0000-0100-00004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118</xdr:row>
          <xdr:rowOff>228600</xdr:rowOff>
        </xdr:from>
        <xdr:to>
          <xdr:col>6</xdr:col>
          <xdr:colOff>9525</xdr:colOff>
          <xdr:row>119</xdr:row>
          <xdr:rowOff>209550</xdr:rowOff>
        </xdr:to>
        <xdr:sp macro="" textlink="">
          <xdr:nvSpPr>
            <xdr:cNvPr id="15681" name="Check Box 321" hidden="1">
              <a:extLst>
                <a:ext uri="{63B3BB69-23CF-44E3-9099-C40C66FF867C}">
                  <a14:compatExt spid="_x0000_s15681"/>
                </a:ext>
                <a:ext uri="{FF2B5EF4-FFF2-40B4-BE49-F238E27FC236}">
                  <a16:creationId xmlns:a16="http://schemas.microsoft.com/office/drawing/2014/main" id="{00000000-0008-0000-0100-000041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120</xdr:row>
          <xdr:rowOff>9525</xdr:rowOff>
        </xdr:from>
        <xdr:to>
          <xdr:col>6</xdr:col>
          <xdr:colOff>9525</xdr:colOff>
          <xdr:row>121</xdr:row>
          <xdr:rowOff>9525</xdr:rowOff>
        </xdr:to>
        <xdr:sp macro="" textlink="">
          <xdr:nvSpPr>
            <xdr:cNvPr id="15682" name="Check Box 322" hidden="1">
              <a:extLst>
                <a:ext uri="{63B3BB69-23CF-44E3-9099-C40C66FF867C}">
                  <a14:compatExt spid="_x0000_s15682"/>
                </a:ext>
                <a:ext uri="{FF2B5EF4-FFF2-40B4-BE49-F238E27FC236}">
                  <a16:creationId xmlns:a16="http://schemas.microsoft.com/office/drawing/2014/main" id="{00000000-0008-0000-0100-000042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121</xdr:row>
          <xdr:rowOff>9525</xdr:rowOff>
        </xdr:from>
        <xdr:to>
          <xdr:col>6</xdr:col>
          <xdr:colOff>9525</xdr:colOff>
          <xdr:row>121</xdr:row>
          <xdr:rowOff>219075</xdr:rowOff>
        </xdr:to>
        <xdr:sp macro="" textlink="">
          <xdr:nvSpPr>
            <xdr:cNvPr id="15683" name="Check Box 323" hidden="1">
              <a:extLst>
                <a:ext uri="{63B3BB69-23CF-44E3-9099-C40C66FF867C}">
                  <a14:compatExt spid="_x0000_s15683"/>
                </a:ext>
                <a:ext uri="{FF2B5EF4-FFF2-40B4-BE49-F238E27FC236}">
                  <a16:creationId xmlns:a16="http://schemas.microsoft.com/office/drawing/2014/main" id="{00000000-0008-0000-0100-000043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121</xdr:row>
          <xdr:rowOff>219075</xdr:rowOff>
        </xdr:from>
        <xdr:to>
          <xdr:col>6</xdr:col>
          <xdr:colOff>9525</xdr:colOff>
          <xdr:row>122</xdr:row>
          <xdr:rowOff>209550</xdr:rowOff>
        </xdr:to>
        <xdr:sp macro="" textlink="">
          <xdr:nvSpPr>
            <xdr:cNvPr id="15684" name="Check Box 324" hidden="1">
              <a:extLst>
                <a:ext uri="{63B3BB69-23CF-44E3-9099-C40C66FF867C}">
                  <a14:compatExt spid="_x0000_s15684"/>
                </a:ext>
                <a:ext uri="{FF2B5EF4-FFF2-40B4-BE49-F238E27FC236}">
                  <a16:creationId xmlns:a16="http://schemas.microsoft.com/office/drawing/2014/main" id="{00000000-0008-0000-0100-000044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123</xdr:row>
          <xdr:rowOff>0</xdr:rowOff>
        </xdr:from>
        <xdr:to>
          <xdr:col>5</xdr:col>
          <xdr:colOff>200025</xdr:colOff>
          <xdr:row>123</xdr:row>
          <xdr:rowOff>295275</xdr:rowOff>
        </xdr:to>
        <xdr:sp macro="" textlink="">
          <xdr:nvSpPr>
            <xdr:cNvPr id="15685" name="Check Box 325" hidden="1">
              <a:extLst>
                <a:ext uri="{63B3BB69-23CF-44E3-9099-C40C66FF867C}">
                  <a14:compatExt spid="_x0000_s15685"/>
                </a:ext>
                <a:ext uri="{FF2B5EF4-FFF2-40B4-BE49-F238E27FC236}">
                  <a16:creationId xmlns:a16="http://schemas.microsoft.com/office/drawing/2014/main" id="{00000000-0008-0000-0100-000045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123</xdr:row>
          <xdr:rowOff>257175</xdr:rowOff>
        </xdr:from>
        <xdr:to>
          <xdr:col>5</xdr:col>
          <xdr:colOff>200025</xdr:colOff>
          <xdr:row>125</xdr:row>
          <xdr:rowOff>19050</xdr:rowOff>
        </xdr:to>
        <xdr:sp macro="" textlink="">
          <xdr:nvSpPr>
            <xdr:cNvPr id="15686" name="Check Box 326" hidden="1">
              <a:extLst>
                <a:ext uri="{63B3BB69-23CF-44E3-9099-C40C66FF867C}">
                  <a14:compatExt spid="_x0000_s15686"/>
                </a:ext>
                <a:ext uri="{FF2B5EF4-FFF2-40B4-BE49-F238E27FC236}">
                  <a16:creationId xmlns:a16="http://schemas.microsoft.com/office/drawing/2014/main" id="{00000000-0008-0000-0100-000046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124</xdr:row>
          <xdr:rowOff>228600</xdr:rowOff>
        </xdr:from>
        <xdr:to>
          <xdr:col>5</xdr:col>
          <xdr:colOff>200025</xdr:colOff>
          <xdr:row>126</xdr:row>
          <xdr:rowOff>9525</xdr:rowOff>
        </xdr:to>
        <xdr:sp macro="" textlink="">
          <xdr:nvSpPr>
            <xdr:cNvPr id="15687" name="Check Box 327" hidden="1">
              <a:extLst>
                <a:ext uri="{63B3BB69-23CF-44E3-9099-C40C66FF867C}">
                  <a14:compatExt spid="_x0000_s15687"/>
                </a:ext>
                <a:ext uri="{FF2B5EF4-FFF2-40B4-BE49-F238E27FC236}">
                  <a16:creationId xmlns:a16="http://schemas.microsoft.com/office/drawing/2014/main" id="{00000000-0008-0000-0100-000047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126</xdr:row>
          <xdr:rowOff>0</xdr:rowOff>
        </xdr:from>
        <xdr:to>
          <xdr:col>5</xdr:col>
          <xdr:colOff>200025</xdr:colOff>
          <xdr:row>127</xdr:row>
          <xdr:rowOff>38100</xdr:rowOff>
        </xdr:to>
        <xdr:sp macro="" textlink="">
          <xdr:nvSpPr>
            <xdr:cNvPr id="15688" name="Check Box 328" hidden="1">
              <a:extLst>
                <a:ext uri="{63B3BB69-23CF-44E3-9099-C40C66FF867C}">
                  <a14:compatExt spid="_x0000_s15688"/>
                </a:ext>
                <a:ext uri="{FF2B5EF4-FFF2-40B4-BE49-F238E27FC236}">
                  <a16:creationId xmlns:a16="http://schemas.microsoft.com/office/drawing/2014/main" id="{00000000-0008-0000-0100-000048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127</xdr:row>
          <xdr:rowOff>0</xdr:rowOff>
        </xdr:from>
        <xdr:to>
          <xdr:col>5</xdr:col>
          <xdr:colOff>200025</xdr:colOff>
          <xdr:row>128</xdr:row>
          <xdr:rowOff>47625</xdr:rowOff>
        </xdr:to>
        <xdr:sp macro="" textlink="">
          <xdr:nvSpPr>
            <xdr:cNvPr id="15689" name="Check Box 329" hidden="1">
              <a:extLst>
                <a:ext uri="{63B3BB69-23CF-44E3-9099-C40C66FF867C}">
                  <a14:compatExt spid="_x0000_s15689"/>
                </a:ext>
                <a:ext uri="{FF2B5EF4-FFF2-40B4-BE49-F238E27FC236}">
                  <a16:creationId xmlns:a16="http://schemas.microsoft.com/office/drawing/2014/main" id="{00000000-0008-0000-0100-000049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132</xdr:row>
          <xdr:rowOff>0</xdr:rowOff>
        </xdr:from>
        <xdr:to>
          <xdr:col>6</xdr:col>
          <xdr:colOff>9525</xdr:colOff>
          <xdr:row>132</xdr:row>
          <xdr:rowOff>219075</xdr:rowOff>
        </xdr:to>
        <xdr:sp macro="" textlink="">
          <xdr:nvSpPr>
            <xdr:cNvPr id="15690" name="Check Box 330" hidden="1">
              <a:extLst>
                <a:ext uri="{63B3BB69-23CF-44E3-9099-C40C66FF867C}">
                  <a14:compatExt spid="_x0000_s15690"/>
                </a:ext>
                <a:ext uri="{FF2B5EF4-FFF2-40B4-BE49-F238E27FC236}">
                  <a16:creationId xmlns:a16="http://schemas.microsoft.com/office/drawing/2014/main" id="{00000000-0008-0000-0100-00004A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133</xdr:row>
          <xdr:rowOff>0</xdr:rowOff>
        </xdr:from>
        <xdr:to>
          <xdr:col>6</xdr:col>
          <xdr:colOff>9525</xdr:colOff>
          <xdr:row>133</xdr:row>
          <xdr:rowOff>219075</xdr:rowOff>
        </xdr:to>
        <xdr:sp macro="" textlink="">
          <xdr:nvSpPr>
            <xdr:cNvPr id="15691" name="Check Box 331" hidden="1">
              <a:extLst>
                <a:ext uri="{63B3BB69-23CF-44E3-9099-C40C66FF867C}">
                  <a14:compatExt spid="_x0000_s15691"/>
                </a:ext>
                <a:ext uri="{FF2B5EF4-FFF2-40B4-BE49-F238E27FC236}">
                  <a16:creationId xmlns:a16="http://schemas.microsoft.com/office/drawing/2014/main" id="{00000000-0008-0000-0100-00004B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134</xdr:row>
          <xdr:rowOff>0</xdr:rowOff>
        </xdr:from>
        <xdr:to>
          <xdr:col>6</xdr:col>
          <xdr:colOff>9525</xdr:colOff>
          <xdr:row>134</xdr:row>
          <xdr:rowOff>219075</xdr:rowOff>
        </xdr:to>
        <xdr:sp macro="" textlink="">
          <xdr:nvSpPr>
            <xdr:cNvPr id="15692" name="Check Box 332" hidden="1">
              <a:extLst>
                <a:ext uri="{63B3BB69-23CF-44E3-9099-C40C66FF867C}">
                  <a14:compatExt spid="_x0000_s15692"/>
                </a:ext>
                <a:ext uri="{FF2B5EF4-FFF2-40B4-BE49-F238E27FC236}">
                  <a16:creationId xmlns:a16="http://schemas.microsoft.com/office/drawing/2014/main" id="{00000000-0008-0000-0100-00004C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135</xdr:row>
          <xdr:rowOff>0</xdr:rowOff>
        </xdr:from>
        <xdr:to>
          <xdr:col>6</xdr:col>
          <xdr:colOff>9525</xdr:colOff>
          <xdr:row>135</xdr:row>
          <xdr:rowOff>219075</xdr:rowOff>
        </xdr:to>
        <xdr:sp macro="" textlink="">
          <xdr:nvSpPr>
            <xdr:cNvPr id="15693" name="Check Box 333" hidden="1">
              <a:extLst>
                <a:ext uri="{63B3BB69-23CF-44E3-9099-C40C66FF867C}">
                  <a14:compatExt spid="_x0000_s15693"/>
                </a:ext>
                <a:ext uri="{FF2B5EF4-FFF2-40B4-BE49-F238E27FC236}">
                  <a16:creationId xmlns:a16="http://schemas.microsoft.com/office/drawing/2014/main" id="{00000000-0008-0000-0100-00004D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129</xdr:row>
          <xdr:rowOff>9525</xdr:rowOff>
        </xdr:from>
        <xdr:to>
          <xdr:col>5</xdr:col>
          <xdr:colOff>200025</xdr:colOff>
          <xdr:row>130</xdr:row>
          <xdr:rowOff>38100</xdr:rowOff>
        </xdr:to>
        <xdr:sp macro="" textlink="">
          <xdr:nvSpPr>
            <xdr:cNvPr id="15694" name="Check Box 334" hidden="1">
              <a:extLst>
                <a:ext uri="{63B3BB69-23CF-44E3-9099-C40C66FF867C}">
                  <a14:compatExt spid="_x0000_s15694"/>
                </a:ext>
                <a:ext uri="{FF2B5EF4-FFF2-40B4-BE49-F238E27FC236}">
                  <a16:creationId xmlns:a16="http://schemas.microsoft.com/office/drawing/2014/main" id="{00000000-0008-0000-0100-00004E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130</xdr:row>
          <xdr:rowOff>0</xdr:rowOff>
        </xdr:from>
        <xdr:to>
          <xdr:col>5</xdr:col>
          <xdr:colOff>200025</xdr:colOff>
          <xdr:row>131</xdr:row>
          <xdr:rowOff>57150</xdr:rowOff>
        </xdr:to>
        <xdr:sp macro="" textlink="">
          <xdr:nvSpPr>
            <xdr:cNvPr id="15695" name="Check Box 335" hidden="1">
              <a:extLst>
                <a:ext uri="{63B3BB69-23CF-44E3-9099-C40C66FF867C}">
                  <a14:compatExt spid="_x0000_s15695"/>
                </a:ext>
                <a:ext uri="{FF2B5EF4-FFF2-40B4-BE49-F238E27FC236}">
                  <a16:creationId xmlns:a16="http://schemas.microsoft.com/office/drawing/2014/main" id="{00000000-0008-0000-0100-00004F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180975</xdr:colOff>
          <xdr:row>128</xdr:row>
          <xdr:rowOff>0</xdr:rowOff>
        </xdr:from>
        <xdr:to>
          <xdr:col>5</xdr:col>
          <xdr:colOff>200025</xdr:colOff>
          <xdr:row>129</xdr:row>
          <xdr:rowOff>19050</xdr:rowOff>
        </xdr:to>
        <xdr:sp macro="" textlink="">
          <xdr:nvSpPr>
            <xdr:cNvPr id="15696" name="Check Box 336" hidden="1">
              <a:extLst>
                <a:ext uri="{63B3BB69-23CF-44E3-9099-C40C66FF867C}">
                  <a14:compatExt spid="_x0000_s15696"/>
                </a:ext>
                <a:ext uri="{FF2B5EF4-FFF2-40B4-BE49-F238E27FC236}">
                  <a16:creationId xmlns:a16="http://schemas.microsoft.com/office/drawing/2014/main" id="{00000000-0008-0000-0100-000050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94</xdr:row>
          <xdr:rowOff>85725</xdr:rowOff>
        </xdr:from>
        <xdr:to>
          <xdr:col>3</xdr:col>
          <xdr:colOff>0</xdr:colOff>
          <xdr:row>94</xdr:row>
          <xdr:rowOff>304800</xdr:rowOff>
        </xdr:to>
        <xdr:sp macro="" textlink="">
          <xdr:nvSpPr>
            <xdr:cNvPr id="15698" name="Check Box 338" hidden="1">
              <a:extLst>
                <a:ext uri="{63B3BB69-23CF-44E3-9099-C40C66FF867C}">
                  <a14:compatExt spid="_x0000_s15698"/>
                </a:ext>
                <a:ext uri="{FF2B5EF4-FFF2-40B4-BE49-F238E27FC236}">
                  <a16:creationId xmlns:a16="http://schemas.microsoft.com/office/drawing/2014/main" id="{00000000-0008-0000-0100-00005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21</xdr:col>
      <xdr:colOff>235884</xdr:colOff>
      <xdr:row>17</xdr:row>
      <xdr:rowOff>61048</xdr:rowOff>
    </xdr:from>
    <xdr:to>
      <xdr:col>24</xdr:col>
      <xdr:colOff>47551</xdr:colOff>
      <xdr:row>17</xdr:row>
      <xdr:rowOff>239688</xdr:rowOff>
    </xdr:to>
    <xdr:sp macro="" textlink="">
      <xdr:nvSpPr>
        <xdr:cNvPr id="2" name="テキスト ボックス 1">
          <a:extLst>
            <a:ext uri="{FF2B5EF4-FFF2-40B4-BE49-F238E27FC236}">
              <a16:creationId xmlns:a16="http://schemas.microsoft.com/office/drawing/2014/main" id="{109033A1-54DC-4FCB-8F9A-903B1CDF7EEA}"/>
            </a:ext>
          </a:extLst>
        </xdr:cNvPr>
        <xdr:cNvSpPr txBox="1"/>
      </xdr:nvSpPr>
      <xdr:spPr>
        <a:xfrm>
          <a:off x="5395785" y="3385336"/>
          <a:ext cx="455077" cy="1786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649045</xdr:colOff>
      <xdr:row>31</xdr:row>
      <xdr:rowOff>83228</xdr:rowOff>
    </xdr:from>
    <xdr:to>
      <xdr:col>18</xdr:col>
      <xdr:colOff>82077</xdr:colOff>
      <xdr:row>31</xdr:row>
      <xdr:rowOff>260931</xdr:rowOff>
    </xdr:to>
    <xdr:sp macro="" textlink="">
      <xdr:nvSpPr>
        <xdr:cNvPr id="3" name="テキスト ボックス 2">
          <a:extLst>
            <a:ext uri="{FF2B5EF4-FFF2-40B4-BE49-F238E27FC236}">
              <a16:creationId xmlns:a16="http://schemas.microsoft.com/office/drawing/2014/main" id="{16DA7767-F394-4F61-9A18-76978E95161B}"/>
            </a:ext>
          </a:extLst>
        </xdr:cNvPr>
        <xdr:cNvSpPr txBox="1"/>
      </xdr:nvSpPr>
      <xdr:spPr>
        <a:xfrm>
          <a:off x="3645320" y="7286903"/>
          <a:ext cx="650466" cy="177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xdr:from>
          <xdr:col>4</xdr:col>
          <xdr:colOff>180975</xdr:colOff>
          <xdr:row>130</xdr:row>
          <xdr:rowOff>257175</xdr:rowOff>
        </xdr:from>
        <xdr:to>
          <xdr:col>5</xdr:col>
          <xdr:colOff>200025</xdr:colOff>
          <xdr:row>132</xdr:row>
          <xdr:rowOff>66675</xdr:rowOff>
        </xdr:to>
        <xdr:sp macro="" textlink="">
          <xdr:nvSpPr>
            <xdr:cNvPr id="15700" name="Check Box 340" hidden="1">
              <a:extLst>
                <a:ext uri="{63B3BB69-23CF-44E3-9099-C40C66FF867C}">
                  <a14:compatExt spid="_x0000_s15700"/>
                </a:ext>
                <a:ext uri="{FF2B5EF4-FFF2-40B4-BE49-F238E27FC236}">
                  <a16:creationId xmlns:a16="http://schemas.microsoft.com/office/drawing/2014/main" id="{00000000-0008-0000-0100-0000543D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96</xdr:row>
          <xdr:rowOff>209550</xdr:rowOff>
        </xdr:from>
        <xdr:to>
          <xdr:col>2</xdr:col>
          <xdr:colOff>57150</xdr:colOff>
          <xdr:row>97</xdr:row>
          <xdr:rowOff>238125</xdr:rowOff>
        </xdr:to>
        <xdr:sp macro="" textlink="">
          <xdr:nvSpPr>
            <xdr:cNvPr id="15701" name="Check Box 341" hidden="1">
              <a:extLst>
                <a:ext uri="{63B3BB69-23CF-44E3-9099-C40C66FF867C}">
                  <a14:compatExt spid="_x0000_s15701"/>
                </a:ext>
                <a:ext uri="{FF2B5EF4-FFF2-40B4-BE49-F238E27FC236}">
                  <a16:creationId xmlns:a16="http://schemas.microsoft.com/office/drawing/2014/main" id="{00000000-0008-0000-0100-00005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21</xdr:col>
      <xdr:colOff>238382</xdr:colOff>
      <xdr:row>40</xdr:row>
      <xdr:rowOff>76631</xdr:rowOff>
    </xdr:from>
    <xdr:to>
      <xdr:col>24</xdr:col>
      <xdr:colOff>71203</xdr:colOff>
      <xdr:row>40</xdr:row>
      <xdr:rowOff>260986</xdr:rowOff>
    </xdr:to>
    <xdr:sp macro="" textlink="">
      <xdr:nvSpPr>
        <xdr:cNvPr id="6" name="テキスト ボックス 5">
          <a:extLst>
            <a:ext uri="{FF2B5EF4-FFF2-40B4-BE49-F238E27FC236}">
              <a16:creationId xmlns:a16="http://schemas.microsoft.com/office/drawing/2014/main" id="{27871841-C007-4227-AC6B-3B12866ED295}"/>
            </a:ext>
          </a:extLst>
        </xdr:cNvPr>
        <xdr:cNvSpPr txBox="1"/>
      </xdr:nvSpPr>
      <xdr:spPr>
        <a:xfrm>
          <a:off x="5410457" y="9639731"/>
          <a:ext cx="480521"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(m)</a:t>
          </a:r>
          <a:endParaRPr kumimoji="1" lang="ja-JP" altLang="en-US" sz="900">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293594</xdr:colOff>
      <xdr:row>0</xdr:row>
      <xdr:rowOff>295145</xdr:rowOff>
    </xdr:from>
    <xdr:to>
      <xdr:col>31</xdr:col>
      <xdr:colOff>513603</xdr:colOff>
      <xdr:row>5</xdr:row>
      <xdr:rowOff>140074</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21556756" y="295145"/>
          <a:ext cx="4487582" cy="1217650"/>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endParaRPr kumimoji="1" lang="en-US" altLang="ja-JP" sz="900" b="1"/>
        </a:p>
        <a:p>
          <a:pPr algn="l"/>
          <a:r>
            <a:rPr kumimoji="1" lang="ja-JP" altLang="en-US" sz="1600" b="1"/>
            <a:t>　・ 記入箇所は</a:t>
          </a:r>
          <a:r>
            <a:rPr kumimoji="1" lang="ja-JP" altLang="en-US" sz="1600" b="1" baseline="0"/>
            <a:t> 　　　　　 　       </a:t>
          </a:r>
          <a:r>
            <a:rPr kumimoji="1" lang="ja-JP" altLang="en-US" sz="1600" b="1"/>
            <a:t>のセルだけです。</a:t>
          </a:r>
          <a:endParaRPr kumimoji="1" lang="en-US" altLang="ja-JP" sz="1600" b="1"/>
        </a:p>
        <a:p>
          <a:pPr algn="l"/>
          <a:r>
            <a:rPr kumimoji="1" lang="ja-JP" altLang="en-US" sz="1600" b="1" u="none"/>
            <a:t>　　空欄が残っているとエラーになります。</a:t>
          </a:r>
          <a:endParaRPr kumimoji="1" lang="ja-JP" altLang="en-US" sz="1600" b="1"/>
        </a:p>
      </xdr:txBody>
    </xdr:sp>
    <xdr:clientData/>
  </xdr:twoCellAnchor>
  <xdr:twoCellAnchor>
    <xdr:from>
      <xdr:col>28</xdr:col>
      <xdr:colOff>504496</xdr:colOff>
      <xdr:row>3</xdr:row>
      <xdr:rowOff>25408</xdr:rowOff>
    </xdr:from>
    <xdr:to>
      <xdr:col>29</xdr:col>
      <xdr:colOff>454183</xdr:colOff>
      <xdr:row>4</xdr:row>
      <xdr:rowOff>48075</xdr:rowOff>
    </xdr:to>
    <xdr:sp macro="" textlink="">
      <xdr:nvSpPr>
        <xdr:cNvPr id="2" name="正方形/長方形 1">
          <a:extLst>
            <a:ext uri="{FF2B5EF4-FFF2-40B4-BE49-F238E27FC236}">
              <a16:creationId xmlns:a16="http://schemas.microsoft.com/office/drawing/2014/main" id="{878A5224-E13F-49E0-A153-679F8CA9EC72}"/>
            </a:ext>
          </a:extLst>
        </xdr:cNvPr>
        <xdr:cNvSpPr/>
      </xdr:nvSpPr>
      <xdr:spPr bwMode="auto">
        <a:xfrm>
          <a:off x="23019215" y="799314"/>
          <a:ext cx="1104593" cy="284605"/>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オレンジ色</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omments" Target="../comments2.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1" Type="http://schemas.openxmlformats.org/officeDocument/2006/relationships/printerSettings" Target="../printerSettings/printerSettings2.bin"/><Relationship Id="rId6"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G144"/>
  <sheetViews>
    <sheetView showGridLines="0" tabSelected="1" view="pageBreakPreview" zoomScale="80" zoomScaleNormal="100" zoomScaleSheetLayoutView="80" workbookViewId="0">
      <selection activeCell="C45" sqref="C45:Y50"/>
    </sheetView>
  </sheetViews>
  <sheetFormatPr defaultColWidth="9" defaultRowHeight="20.100000000000001" customHeight="1"/>
  <cols>
    <col min="1" max="1" width="4.5" style="129" customWidth="1"/>
    <col min="2" max="2" width="11" style="129" customWidth="1"/>
    <col min="3" max="12" width="2.5" style="442" customWidth="1"/>
    <col min="13" max="17" width="2.75" style="443" customWidth="1"/>
    <col min="18" max="22" width="2.5" style="443" customWidth="1"/>
    <col min="23" max="23" width="14.125" style="443" customWidth="1"/>
    <col min="24" max="24" width="25" style="443" customWidth="1"/>
    <col min="25" max="25" width="30.75" style="443" customWidth="1"/>
    <col min="26" max="26" width="8.5" style="129" customWidth="1"/>
    <col min="27" max="27" width="9.125" style="129" customWidth="1"/>
    <col min="28" max="28" width="7.5" style="129" customWidth="1"/>
    <col min="29" max="29" width="9" style="130" customWidth="1"/>
    <col min="30" max="16384" width="9" style="129"/>
  </cols>
  <sheetData>
    <row r="1" spans="1:29" ht="20.100000000000001" customHeight="1">
      <c r="A1" s="128" t="s">
        <v>0</v>
      </c>
      <c r="C1" s="129"/>
      <c r="D1" s="129"/>
      <c r="E1" s="129"/>
      <c r="F1" s="129"/>
      <c r="G1" s="129"/>
      <c r="H1" s="129"/>
      <c r="I1" s="129"/>
      <c r="J1" s="129"/>
      <c r="K1" s="129"/>
      <c r="L1" s="129"/>
      <c r="M1" s="129"/>
      <c r="N1" s="129"/>
      <c r="O1" s="129"/>
      <c r="P1" s="129"/>
      <c r="Q1" s="129"/>
      <c r="R1" s="129"/>
      <c r="S1" s="129"/>
      <c r="T1" s="129"/>
      <c r="U1" s="129"/>
      <c r="V1" s="129"/>
      <c r="W1" s="129"/>
      <c r="X1" s="129"/>
      <c r="Y1" s="129"/>
      <c r="AC1" s="130" t="s">
        <v>1</v>
      </c>
    </row>
    <row r="2" spans="1:29" ht="24.6" customHeight="1">
      <c r="A2" s="131"/>
      <c r="C2" s="129"/>
      <c r="D2" s="129"/>
      <c r="E2" s="129"/>
      <c r="F2" s="129"/>
      <c r="G2" s="129"/>
      <c r="H2" s="129"/>
      <c r="I2" s="129"/>
      <c r="J2" s="129"/>
      <c r="K2" s="129"/>
      <c r="L2" s="129"/>
      <c r="M2" s="129"/>
      <c r="N2" s="129"/>
      <c r="O2" s="129"/>
      <c r="P2" s="129"/>
      <c r="Q2" s="129"/>
      <c r="R2" s="129"/>
      <c r="S2" s="129"/>
      <c r="T2" s="129"/>
      <c r="U2" s="129"/>
      <c r="V2" s="129"/>
      <c r="W2" s="129"/>
      <c r="X2" s="129"/>
      <c r="Y2" s="129"/>
    </row>
    <row r="3" spans="1:29" s="132" customFormat="1" ht="40.15" customHeight="1">
      <c r="A3" s="533" t="s">
        <v>2</v>
      </c>
      <c r="B3" s="533"/>
      <c r="C3" s="533"/>
      <c r="D3" s="533"/>
      <c r="E3" s="533"/>
      <c r="F3" s="533"/>
      <c r="G3" s="533"/>
      <c r="H3" s="533"/>
      <c r="I3" s="533"/>
      <c r="J3" s="533"/>
      <c r="K3" s="533"/>
      <c r="L3" s="533"/>
      <c r="M3" s="533"/>
      <c r="N3" s="533"/>
      <c r="O3" s="533"/>
      <c r="P3" s="533"/>
      <c r="Q3" s="533"/>
      <c r="R3" s="533"/>
      <c r="S3" s="533"/>
      <c r="T3" s="533"/>
      <c r="U3" s="533"/>
      <c r="V3" s="533"/>
      <c r="W3" s="533"/>
      <c r="X3" s="533"/>
      <c r="Y3" s="533"/>
      <c r="Z3" s="533"/>
      <c r="AA3" s="533"/>
      <c r="AC3" s="133"/>
    </row>
    <row r="4" spans="1:29" s="132" customFormat="1" ht="30.75" customHeight="1">
      <c r="A4" s="534" t="s">
        <v>3</v>
      </c>
      <c r="B4" s="534"/>
      <c r="C4" s="534"/>
      <c r="D4" s="534"/>
      <c r="E4" s="534"/>
      <c r="F4" s="534"/>
      <c r="G4" s="534"/>
      <c r="H4" s="534"/>
      <c r="I4" s="534"/>
      <c r="J4" s="534"/>
      <c r="K4" s="534"/>
      <c r="L4" s="534"/>
      <c r="M4" s="534"/>
      <c r="N4" s="534"/>
      <c r="O4" s="534"/>
      <c r="P4" s="534"/>
      <c r="Q4" s="534"/>
      <c r="R4" s="534"/>
      <c r="S4" s="534"/>
      <c r="T4" s="534"/>
      <c r="U4" s="534"/>
      <c r="V4" s="534"/>
      <c r="W4" s="534"/>
      <c r="X4" s="534"/>
      <c r="Y4" s="534"/>
      <c r="Z4" s="534"/>
      <c r="AA4" s="534"/>
      <c r="AC4" s="133"/>
    </row>
    <row r="5" spans="1:29" ht="9.75" customHeight="1">
      <c r="A5" s="132"/>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row>
    <row r="6" spans="1:29" ht="14.25" customHeight="1">
      <c r="A6" s="532" t="s">
        <v>4</v>
      </c>
      <c r="B6" s="532"/>
      <c r="C6" s="532"/>
      <c r="D6" s="532"/>
      <c r="E6" s="532"/>
      <c r="F6" s="532"/>
      <c r="G6" s="532"/>
      <c r="H6" s="532"/>
      <c r="I6" s="532"/>
      <c r="J6" s="532"/>
      <c r="K6" s="532"/>
      <c r="L6" s="532"/>
      <c r="M6" s="532"/>
      <c r="N6" s="532"/>
      <c r="O6" s="532"/>
      <c r="P6" s="532"/>
      <c r="Q6" s="532"/>
      <c r="R6" s="532"/>
      <c r="S6" s="532"/>
      <c r="T6" s="532"/>
      <c r="U6" s="532"/>
      <c r="V6" s="532"/>
      <c r="W6" s="532"/>
      <c r="X6" s="532"/>
      <c r="Y6" s="532"/>
      <c r="Z6" s="532"/>
      <c r="AA6" s="135"/>
    </row>
    <row r="7" spans="1:29" ht="20.100000000000001" customHeight="1">
      <c r="A7" s="136"/>
      <c r="B7" s="134"/>
      <c r="C7" s="134"/>
      <c r="D7" s="134"/>
      <c r="E7" s="134"/>
      <c r="F7" s="134"/>
      <c r="G7" s="134"/>
      <c r="H7" s="134"/>
      <c r="I7" s="134"/>
      <c r="J7" s="134"/>
      <c r="K7" s="134"/>
      <c r="L7" s="134"/>
      <c r="M7" s="134"/>
      <c r="N7" s="134"/>
      <c r="O7" s="134"/>
      <c r="P7" s="134"/>
      <c r="Q7" s="134"/>
      <c r="R7" s="134"/>
      <c r="S7" s="134"/>
      <c r="T7" s="134"/>
      <c r="U7" s="134"/>
      <c r="V7" s="134"/>
      <c r="W7" s="134"/>
      <c r="X7" s="134"/>
      <c r="Y7" s="134"/>
      <c r="Z7" s="134"/>
      <c r="AA7" s="134"/>
    </row>
    <row r="8" spans="1:29" ht="20.100000000000001" customHeight="1">
      <c r="A8" s="136"/>
      <c r="B8" s="134"/>
      <c r="C8" s="134"/>
      <c r="D8" s="134"/>
      <c r="E8" s="134"/>
      <c r="F8" s="134"/>
      <c r="G8" s="134"/>
      <c r="H8" s="134"/>
      <c r="I8" s="134"/>
      <c r="J8" s="134"/>
      <c r="K8" s="134"/>
      <c r="L8" s="134"/>
      <c r="M8" s="134"/>
      <c r="N8" s="134"/>
      <c r="O8" s="134"/>
      <c r="P8" s="134"/>
      <c r="Q8" s="134"/>
      <c r="R8" s="134"/>
      <c r="S8" s="134"/>
      <c r="T8" s="134"/>
      <c r="U8" s="134"/>
      <c r="V8" s="134"/>
      <c r="W8" s="134"/>
      <c r="X8" s="134"/>
      <c r="Y8" s="134"/>
      <c r="Z8" s="134"/>
      <c r="AA8" s="134"/>
    </row>
    <row r="9" spans="1:29" ht="20.100000000000001" customHeight="1">
      <c r="A9" s="136"/>
      <c r="B9" s="134"/>
      <c r="C9" s="134"/>
      <c r="D9" s="134"/>
      <c r="E9" s="134"/>
      <c r="F9" s="134"/>
      <c r="G9" s="134"/>
      <c r="H9" s="134"/>
      <c r="I9" s="134"/>
      <c r="J9" s="134"/>
      <c r="K9" s="134"/>
      <c r="L9" s="134"/>
      <c r="M9" s="134"/>
      <c r="N9" s="134"/>
      <c r="O9" s="134"/>
      <c r="P9" s="134"/>
      <c r="Q9" s="134"/>
      <c r="R9" s="134"/>
      <c r="S9" s="134"/>
      <c r="T9" s="134"/>
      <c r="U9" s="134"/>
      <c r="V9" s="134"/>
      <c r="W9" s="134"/>
      <c r="X9" s="134"/>
      <c r="Y9" s="134"/>
      <c r="Z9" s="134"/>
      <c r="AA9" s="134"/>
    </row>
    <row r="10" spans="1:29" ht="20.100000000000001" customHeight="1">
      <c r="A10" s="136"/>
      <c r="B10" s="134"/>
      <c r="C10" s="134"/>
      <c r="D10" s="134"/>
      <c r="E10" s="134"/>
      <c r="F10" s="134"/>
      <c r="G10" s="134"/>
      <c r="H10" s="134"/>
      <c r="I10" s="134"/>
      <c r="J10" s="134"/>
      <c r="K10" s="134"/>
      <c r="L10" s="134"/>
      <c r="M10" s="134"/>
      <c r="N10" s="134"/>
      <c r="O10" s="134"/>
      <c r="P10" s="134"/>
      <c r="Q10" s="134"/>
      <c r="R10" s="134"/>
      <c r="S10" s="134"/>
      <c r="T10" s="134"/>
      <c r="U10" s="134"/>
      <c r="V10" s="134"/>
      <c r="W10" s="134"/>
      <c r="X10" s="134"/>
      <c r="Y10" s="134"/>
      <c r="Z10" s="134"/>
      <c r="AA10" s="134"/>
    </row>
    <row r="11" spans="1:29" ht="20.100000000000001" customHeight="1">
      <c r="A11" s="136"/>
      <c r="B11" s="134"/>
      <c r="C11" s="134"/>
      <c r="D11" s="134"/>
      <c r="E11" s="134"/>
      <c r="F11" s="134"/>
      <c r="G11" s="134"/>
      <c r="H11" s="134"/>
      <c r="I11" s="134"/>
      <c r="J11" s="134"/>
      <c r="K11" s="134"/>
      <c r="L11" s="134"/>
      <c r="M11" s="134"/>
      <c r="N11" s="134"/>
      <c r="O11" s="134"/>
      <c r="P11" s="134"/>
      <c r="Q11" s="134"/>
      <c r="R11" s="134"/>
      <c r="S11" s="134"/>
      <c r="T11" s="134"/>
      <c r="U11" s="134"/>
      <c r="V11" s="134"/>
      <c r="W11" s="134"/>
      <c r="X11" s="134"/>
      <c r="Y11" s="134"/>
      <c r="Z11" s="134"/>
      <c r="AA11" s="134"/>
    </row>
    <row r="12" spans="1:29" ht="20.100000000000001" customHeight="1">
      <c r="A12" s="134"/>
      <c r="B12" s="134"/>
      <c r="C12" s="134"/>
      <c r="D12" s="134"/>
      <c r="E12" s="134"/>
      <c r="F12" s="134"/>
      <c r="G12" s="134"/>
      <c r="H12" s="134"/>
      <c r="I12" s="134"/>
      <c r="J12" s="134"/>
      <c r="K12" s="134"/>
      <c r="L12" s="134"/>
      <c r="M12" s="134"/>
      <c r="N12" s="134"/>
      <c r="O12" s="134"/>
      <c r="P12" s="134"/>
      <c r="Q12" s="134"/>
      <c r="R12" s="134"/>
      <c r="S12" s="134"/>
      <c r="T12" s="134"/>
      <c r="U12" s="134"/>
      <c r="V12" s="134"/>
      <c r="W12" s="134"/>
      <c r="X12" s="134"/>
      <c r="Y12" s="134"/>
      <c r="Z12" s="134"/>
      <c r="AA12" s="134"/>
    </row>
    <row r="13" spans="1:29" ht="19.5" customHeight="1">
      <c r="A13" s="134"/>
      <c r="B13" s="134"/>
      <c r="C13" s="134"/>
      <c r="D13" s="134"/>
      <c r="E13" s="134"/>
      <c r="F13" s="134"/>
      <c r="G13" s="134"/>
      <c r="H13" s="134"/>
      <c r="I13" s="134"/>
      <c r="J13" s="134"/>
      <c r="K13" s="134"/>
      <c r="L13" s="134"/>
      <c r="M13" s="134"/>
      <c r="N13" s="134"/>
      <c r="O13" s="134"/>
      <c r="P13" s="134"/>
      <c r="Q13" s="134"/>
      <c r="R13" s="134"/>
      <c r="S13" s="134"/>
      <c r="T13" s="134"/>
      <c r="U13" s="134"/>
      <c r="V13" s="134"/>
      <c r="W13" s="134"/>
      <c r="X13" s="134"/>
      <c r="Y13" s="134"/>
      <c r="Z13" s="134"/>
      <c r="AA13" s="134"/>
    </row>
    <row r="14" spans="1:29" ht="54.6" customHeight="1">
      <c r="A14" s="533" t="s">
        <v>5</v>
      </c>
      <c r="B14" s="533"/>
      <c r="C14" s="533"/>
      <c r="D14" s="533"/>
      <c r="E14" s="533"/>
      <c r="F14" s="533"/>
      <c r="G14" s="533"/>
      <c r="H14" s="533"/>
      <c r="I14" s="533"/>
      <c r="J14" s="533"/>
      <c r="K14" s="533"/>
      <c r="L14" s="533"/>
      <c r="M14" s="533"/>
      <c r="N14" s="533"/>
      <c r="O14" s="533"/>
      <c r="P14" s="533"/>
      <c r="Q14" s="533"/>
      <c r="R14" s="533"/>
      <c r="S14" s="533"/>
      <c r="T14" s="533"/>
      <c r="U14" s="533"/>
      <c r="V14" s="533"/>
      <c r="W14" s="533"/>
      <c r="X14" s="533"/>
      <c r="Y14" s="533"/>
      <c r="Z14" s="533"/>
      <c r="AA14" s="533"/>
    </row>
    <row r="15" spans="1:29" ht="10.5" customHeight="1">
      <c r="A15" s="132"/>
      <c r="B15" s="134"/>
      <c r="C15" s="134"/>
      <c r="D15" s="134"/>
      <c r="E15" s="134"/>
      <c r="F15" s="134"/>
      <c r="G15" s="134"/>
      <c r="H15" s="134"/>
      <c r="I15" s="134"/>
      <c r="J15" s="134"/>
      <c r="K15" s="134"/>
      <c r="L15" s="134"/>
      <c r="M15" s="134"/>
      <c r="N15" s="134"/>
      <c r="O15" s="134"/>
      <c r="P15" s="134"/>
      <c r="Q15" s="134"/>
      <c r="R15" s="134"/>
      <c r="S15" s="134"/>
      <c r="T15" s="134"/>
      <c r="U15" s="134"/>
      <c r="V15" s="134"/>
      <c r="W15" s="134"/>
      <c r="X15" s="134"/>
      <c r="Y15" s="134"/>
      <c r="Z15" s="134"/>
      <c r="AA15" s="134"/>
    </row>
    <row r="16" spans="1:29" ht="19.5" customHeight="1">
      <c r="A16" s="137" t="s">
        <v>6</v>
      </c>
      <c r="B16" s="134"/>
      <c r="C16" s="134"/>
      <c r="D16" s="134"/>
      <c r="E16" s="134"/>
      <c r="F16" s="134"/>
      <c r="G16" s="134"/>
      <c r="H16" s="134"/>
      <c r="I16" s="134"/>
      <c r="J16" s="134"/>
      <c r="K16" s="134"/>
      <c r="L16" s="134"/>
      <c r="M16" s="134"/>
      <c r="N16" s="134"/>
      <c r="O16" s="134"/>
      <c r="P16" s="134"/>
      <c r="Q16" s="134"/>
      <c r="R16" s="134"/>
      <c r="S16" s="134"/>
      <c r="T16" s="134"/>
      <c r="U16" s="134"/>
      <c r="V16" s="134"/>
      <c r="W16" s="134"/>
      <c r="X16" s="134"/>
      <c r="Y16" s="134"/>
      <c r="Z16" s="134"/>
      <c r="AA16" s="134"/>
    </row>
    <row r="17" spans="1:31" ht="20.100000000000001" customHeight="1" thickBot="1">
      <c r="A17" s="134"/>
      <c r="B17" s="132" t="s">
        <v>7</v>
      </c>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row>
    <row r="18" spans="1:31" ht="20.100000000000001" customHeight="1" thickBot="1">
      <c r="A18" s="134"/>
      <c r="B18" s="526" t="s">
        <v>8</v>
      </c>
      <c r="C18" s="527"/>
      <c r="D18" s="527"/>
      <c r="E18" s="527"/>
      <c r="F18" s="528"/>
      <c r="G18" s="556"/>
      <c r="H18" s="557"/>
      <c r="I18" s="557"/>
      <c r="J18" s="557"/>
      <c r="K18" s="557"/>
      <c r="L18" s="557"/>
      <c r="M18" s="557"/>
      <c r="N18" s="557"/>
      <c r="O18" s="557"/>
      <c r="P18" s="558"/>
      <c r="Q18" s="134"/>
      <c r="R18" s="134"/>
      <c r="S18" s="134"/>
      <c r="T18" s="134"/>
      <c r="U18" s="134"/>
      <c r="V18" s="134"/>
      <c r="W18" s="134"/>
      <c r="X18" s="134"/>
      <c r="Y18" s="134"/>
      <c r="Z18" s="134"/>
      <c r="AA18" s="134"/>
      <c r="AB18" s="134"/>
      <c r="AD18" s="134"/>
      <c r="AE18" s="134"/>
    </row>
    <row r="19" spans="1:31" ht="15" customHeight="1">
      <c r="A19" s="134"/>
      <c r="B19" s="134"/>
      <c r="C19" s="134"/>
      <c r="D19" s="134"/>
      <c r="E19" s="134"/>
      <c r="F19" s="134"/>
      <c r="G19" s="134"/>
      <c r="H19" s="134"/>
      <c r="I19" s="134"/>
      <c r="J19" s="134"/>
      <c r="K19" s="134"/>
      <c r="L19" s="134"/>
      <c r="M19" s="134"/>
      <c r="N19" s="134"/>
      <c r="O19" s="134"/>
      <c r="P19" s="134"/>
      <c r="Q19" s="134"/>
      <c r="R19" s="134"/>
      <c r="S19" s="134"/>
      <c r="T19" s="134"/>
      <c r="U19" s="134"/>
      <c r="V19" s="134"/>
      <c r="W19" s="134"/>
      <c r="X19" s="134"/>
      <c r="Y19" s="134"/>
      <c r="Z19" s="134"/>
      <c r="AA19" s="134"/>
    </row>
    <row r="20" spans="1:31" ht="20.100000000000001" customHeight="1">
      <c r="A20" s="137" t="s">
        <v>9</v>
      </c>
      <c r="B20" s="134"/>
      <c r="C20" s="134"/>
      <c r="D20" s="134"/>
      <c r="E20" s="134"/>
      <c r="F20" s="134"/>
      <c r="G20" s="134"/>
      <c r="H20" s="134"/>
      <c r="I20" s="134"/>
      <c r="J20" s="134"/>
      <c r="K20" s="134"/>
      <c r="L20" s="134"/>
      <c r="M20" s="134"/>
      <c r="N20" s="134"/>
      <c r="O20" s="134"/>
      <c r="P20" s="134"/>
      <c r="Q20" s="134"/>
      <c r="R20" s="134"/>
      <c r="S20" s="134"/>
      <c r="T20" s="134"/>
      <c r="U20" s="134"/>
      <c r="V20" s="134"/>
      <c r="W20" s="134"/>
      <c r="X20" s="134"/>
      <c r="Y20" s="134"/>
      <c r="Z20" s="134"/>
      <c r="AA20" s="134"/>
    </row>
    <row r="21" spans="1:31" ht="20.100000000000001" customHeight="1" thickBot="1">
      <c r="A21" s="134"/>
      <c r="B21" s="132" t="s">
        <v>10</v>
      </c>
      <c r="C21" s="134"/>
      <c r="D21" s="134"/>
      <c r="E21" s="134"/>
      <c r="F21" s="134"/>
      <c r="G21" s="134"/>
      <c r="H21" s="134"/>
      <c r="I21" s="134"/>
      <c r="J21" s="134"/>
      <c r="K21" s="134"/>
      <c r="L21" s="134"/>
      <c r="M21" s="134"/>
      <c r="N21" s="134"/>
      <c r="O21" s="134"/>
      <c r="P21" s="134"/>
      <c r="Q21" s="134"/>
      <c r="R21" s="134"/>
      <c r="S21" s="134"/>
      <c r="T21" s="134"/>
      <c r="U21" s="134"/>
      <c r="V21" s="134"/>
      <c r="W21" s="134"/>
      <c r="X21" s="134"/>
      <c r="Y21" s="134"/>
      <c r="Z21" s="134"/>
      <c r="AA21" s="134"/>
    </row>
    <row r="22" spans="1:31" ht="20.100000000000001" customHeight="1">
      <c r="A22" s="134"/>
      <c r="B22" s="138" t="s">
        <v>11</v>
      </c>
      <c r="C22" s="535" t="s">
        <v>12</v>
      </c>
      <c r="D22" s="535"/>
      <c r="E22" s="535"/>
      <c r="F22" s="535"/>
      <c r="G22" s="535"/>
      <c r="H22" s="535"/>
      <c r="I22" s="535"/>
      <c r="J22" s="535"/>
      <c r="K22" s="535"/>
      <c r="L22" s="536"/>
      <c r="M22" s="559"/>
      <c r="N22" s="560"/>
      <c r="O22" s="560"/>
      <c r="P22" s="560"/>
      <c r="Q22" s="560"/>
      <c r="R22" s="560"/>
      <c r="S22" s="560"/>
      <c r="T22" s="560"/>
      <c r="U22" s="560"/>
      <c r="V22" s="560"/>
      <c r="W22" s="561"/>
      <c r="X22" s="562"/>
      <c r="Y22" s="134"/>
      <c r="Z22" s="134"/>
      <c r="AA22" s="134"/>
    </row>
    <row r="23" spans="1:31" ht="20.100000000000001" customHeight="1" thickBot="1">
      <c r="A23" s="134"/>
      <c r="B23" s="139"/>
      <c r="C23" s="535" t="s">
        <v>13</v>
      </c>
      <c r="D23" s="535"/>
      <c r="E23" s="535"/>
      <c r="F23" s="535"/>
      <c r="G23" s="535"/>
      <c r="H23" s="535"/>
      <c r="I23" s="535"/>
      <c r="J23" s="535"/>
      <c r="K23" s="535"/>
      <c r="L23" s="536"/>
      <c r="M23" s="551"/>
      <c r="N23" s="552"/>
      <c r="O23" s="552"/>
      <c r="P23" s="552"/>
      <c r="Q23" s="552"/>
      <c r="R23" s="552"/>
      <c r="S23" s="552"/>
      <c r="T23" s="552"/>
      <c r="U23" s="546"/>
      <c r="V23" s="546"/>
      <c r="W23" s="547"/>
      <c r="X23" s="548"/>
      <c r="Y23" s="134"/>
      <c r="Z23" s="134"/>
      <c r="AA23" s="134"/>
      <c r="AC23" s="130" t="s">
        <v>14</v>
      </c>
    </row>
    <row r="24" spans="1:31" ht="20.100000000000001" customHeight="1" thickBot="1">
      <c r="A24" s="134"/>
      <c r="B24" s="138" t="s">
        <v>15</v>
      </c>
      <c r="C24" s="535" t="s">
        <v>16</v>
      </c>
      <c r="D24" s="535"/>
      <c r="E24" s="535"/>
      <c r="F24" s="535"/>
      <c r="G24" s="535"/>
      <c r="H24" s="535"/>
      <c r="I24" s="535"/>
      <c r="J24" s="535"/>
      <c r="K24" s="535"/>
      <c r="L24" s="536"/>
      <c r="M24" s="444"/>
      <c r="N24" s="445"/>
      <c r="O24" s="446"/>
      <c r="P24" s="140" t="s">
        <v>17</v>
      </c>
      <c r="Q24" s="446"/>
      <c r="R24" s="446"/>
      <c r="S24" s="446"/>
      <c r="T24" s="447"/>
      <c r="U24" s="141"/>
      <c r="V24" s="142"/>
      <c r="W24" s="142"/>
      <c r="X24" s="142"/>
      <c r="Y24" s="134"/>
      <c r="Z24" s="134"/>
      <c r="AA24" s="134"/>
      <c r="AC24" s="130" t="str">
        <f>CONCATENATE(M24,N24,O24,P24,Q24,R24,S24,T24)</f>
        <v>－</v>
      </c>
    </row>
    <row r="25" spans="1:31" ht="20.100000000000001" customHeight="1">
      <c r="A25" s="134"/>
      <c r="B25" s="143"/>
      <c r="C25" s="535" t="s">
        <v>18</v>
      </c>
      <c r="D25" s="535"/>
      <c r="E25" s="535"/>
      <c r="F25" s="535"/>
      <c r="G25" s="535"/>
      <c r="H25" s="535"/>
      <c r="I25" s="535"/>
      <c r="J25" s="535"/>
      <c r="K25" s="535"/>
      <c r="L25" s="536"/>
      <c r="M25" s="551"/>
      <c r="N25" s="552"/>
      <c r="O25" s="552"/>
      <c r="P25" s="552"/>
      <c r="Q25" s="552"/>
      <c r="R25" s="552"/>
      <c r="S25" s="552"/>
      <c r="T25" s="552"/>
      <c r="U25" s="538"/>
      <c r="V25" s="538"/>
      <c r="W25" s="539"/>
      <c r="X25" s="540"/>
      <c r="Y25" s="134"/>
      <c r="Z25" s="134"/>
      <c r="AA25" s="134"/>
    </row>
    <row r="26" spans="1:31" ht="20.100000000000001" customHeight="1">
      <c r="A26" s="134"/>
      <c r="B26" s="139"/>
      <c r="C26" s="535" t="s">
        <v>19</v>
      </c>
      <c r="D26" s="535"/>
      <c r="E26" s="535"/>
      <c r="F26" s="535"/>
      <c r="G26" s="535"/>
      <c r="H26" s="535"/>
      <c r="I26" s="535"/>
      <c r="J26" s="535"/>
      <c r="K26" s="535"/>
      <c r="L26" s="536"/>
      <c r="M26" s="551"/>
      <c r="N26" s="552"/>
      <c r="O26" s="552"/>
      <c r="P26" s="552"/>
      <c r="Q26" s="552"/>
      <c r="R26" s="552"/>
      <c r="S26" s="552"/>
      <c r="T26" s="552"/>
      <c r="U26" s="552"/>
      <c r="V26" s="552"/>
      <c r="W26" s="553"/>
      <c r="X26" s="554"/>
      <c r="Y26" s="134"/>
      <c r="Z26" s="134"/>
      <c r="AA26" s="134"/>
    </row>
    <row r="27" spans="1:31" ht="20.100000000000001" customHeight="1">
      <c r="A27" s="134"/>
      <c r="B27" s="138" t="s">
        <v>20</v>
      </c>
      <c r="C27" s="535" t="s">
        <v>21</v>
      </c>
      <c r="D27" s="535"/>
      <c r="E27" s="535"/>
      <c r="F27" s="535"/>
      <c r="G27" s="535"/>
      <c r="H27" s="535"/>
      <c r="I27" s="535"/>
      <c r="J27" s="535"/>
      <c r="K27" s="535"/>
      <c r="L27" s="536"/>
      <c r="M27" s="551"/>
      <c r="N27" s="552"/>
      <c r="O27" s="552"/>
      <c r="P27" s="552"/>
      <c r="Q27" s="552"/>
      <c r="R27" s="552"/>
      <c r="S27" s="552"/>
      <c r="T27" s="552"/>
      <c r="U27" s="552"/>
      <c r="V27" s="552"/>
      <c r="W27" s="553"/>
      <c r="X27" s="554"/>
      <c r="Y27" s="134"/>
      <c r="Z27" s="134"/>
      <c r="AA27" s="134"/>
    </row>
    <row r="28" spans="1:31" ht="20.100000000000001" customHeight="1">
      <c r="A28" s="134"/>
      <c r="B28" s="139"/>
      <c r="C28" s="535" t="s">
        <v>22</v>
      </c>
      <c r="D28" s="535"/>
      <c r="E28" s="535"/>
      <c r="F28" s="535"/>
      <c r="G28" s="535"/>
      <c r="H28" s="535"/>
      <c r="I28" s="535"/>
      <c r="J28" s="535"/>
      <c r="K28" s="535"/>
      <c r="L28" s="536"/>
      <c r="M28" s="545"/>
      <c r="N28" s="546"/>
      <c r="O28" s="546"/>
      <c r="P28" s="546"/>
      <c r="Q28" s="546"/>
      <c r="R28" s="546"/>
      <c r="S28" s="546"/>
      <c r="T28" s="546"/>
      <c r="U28" s="546"/>
      <c r="V28" s="546"/>
      <c r="W28" s="547"/>
      <c r="X28" s="548"/>
      <c r="Y28" s="134"/>
      <c r="Z28" s="134"/>
      <c r="AA28" s="134"/>
    </row>
    <row r="29" spans="1:31" ht="20.100000000000001" customHeight="1">
      <c r="A29" s="134"/>
      <c r="B29" s="549" t="s">
        <v>23</v>
      </c>
      <c r="C29" s="535" t="s">
        <v>12</v>
      </c>
      <c r="D29" s="535"/>
      <c r="E29" s="535"/>
      <c r="F29" s="535"/>
      <c r="G29" s="535"/>
      <c r="H29" s="535"/>
      <c r="I29" s="535"/>
      <c r="J29" s="535"/>
      <c r="K29" s="535"/>
      <c r="L29" s="536"/>
      <c r="M29" s="551"/>
      <c r="N29" s="552"/>
      <c r="O29" s="552"/>
      <c r="P29" s="552"/>
      <c r="Q29" s="552"/>
      <c r="R29" s="552"/>
      <c r="S29" s="552"/>
      <c r="T29" s="552"/>
      <c r="U29" s="552"/>
      <c r="V29" s="552"/>
      <c r="W29" s="553"/>
      <c r="X29" s="554"/>
      <c r="Y29" s="134"/>
      <c r="Z29" s="134"/>
      <c r="AA29" s="134"/>
    </row>
    <row r="30" spans="1:31" ht="20.100000000000001" customHeight="1">
      <c r="A30" s="134"/>
      <c r="B30" s="550"/>
      <c r="C30" s="555" t="s">
        <v>22</v>
      </c>
      <c r="D30" s="555"/>
      <c r="E30" s="555"/>
      <c r="F30" s="555"/>
      <c r="G30" s="555"/>
      <c r="H30" s="555"/>
      <c r="I30" s="555"/>
      <c r="J30" s="555"/>
      <c r="K30" s="555"/>
      <c r="L30" s="555"/>
      <c r="M30" s="551"/>
      <c r="N30" s="552"/>
      <c r="O30" s="552"/>
      <c r="P30" s="552"/>
      <c r="Q30" s="552"/>
      <c r="R30" s="552"/>
      <c r="S30" s="552"/>
      <c r="T30" s="552"/>
      <c r="U30" s="552"/>
      <c r="V30" s="552"/>
      <c r="W30" s="553"/>
      <c r="X30" s="554"/>
      <c r="Y30" s="134"/>
      <c r="Z30" s="134"/>
      <c r="AA30" s="134"/>
    </row>
    <row r="31" spans="1:31" ht="20.100000000000001" customHeight="1">
      <c r="A31" s="134"/>
      <c r="B31" s="138" t="s">
        <v>24</v>
      </c>
      <c r="C31" s="535" t="s">
        <v>25</v>
      </c>
      <c r="D31" s="535"/>
      <c r="E31" s="535"/>
      <c r="F31" s="535"/>
      <c r="G31" s="535"/>
      <c r="H31" s="535"/>
      <c r="I31" s="535"/>
      <c r="J31" s="535"/>
      <c r="K31" s="535"/>
      <c r="L31" s="536"/>
      <c r="M31" s="537"/>
      <c r="N31" s="538"/>
      <c r="O31" s="538"/>
      <c r="P31" s="538"/>
      <c r="Q31" s="538"/>
      <c r="R31" s="538"/>
      <c r="S31" s="538"/>
      <c r="T31" s="538"/>
      <c r="U31" s="538"/>
      <c r="V31" s="538"/>
      <c r="W31" s="539"/>
      <c r="X31" s="540"/>
      <c r="Y31" s="134"/>
      <c r="Z31" s="134"/>
      <c r="AA31" s="134"/>
    </row>
    <row r="32" spans="1:31" ht="20.100000000000001" customHeight="1" thickBot="1">
      <c r="A32" s="134"/>
      <c r="B32" s="144"/>
      <c r="C32" s="535" t="s">
        <v>26</v>
      </c>
      <c r="D32" s="535"/>
      <c r="E32" s="535"/>
      <c r="F32" s="535"/>
      <c r="G32" s="535"/>
      <c r="H32" s="535"/>
      <c r="I32" s="535"/>
      <c r="J32" s="535"/>
      <c r="K32" s="535"/>
      <c r="L32" s="536"/>
      <c r="M32" s="541"/>
      <c r="N32" s="542"/>
      <c r="O32" s="542"/>
      <c r="P32" s="542"/>
      <c r="Q32" s="542"/>
      <c r="R32" s="542"/>
      <c r="S32" s="542"/>
      <c r="T32" s="542"/>
      <c r="U32" s="542"/>
      <c r="V32" s="542"/>
      <c r="W32" s="543"/>
      <c r="X32" s="544"/>
      <c r="Y32" s="134"/>
      <c r="Z32" s="134"/>
      <c r="AA32" s="134"/>
    </row>
    <row r="33" spans="1:33" ht="16.5" customHeight="1">
      <c r="A33" s="134"/>
      <c r="B33" s="134"/>
      <c r="C33" s="134"/>
      <c r="D33" s="134"/>
      <c r="E33" s="134"/>
      <c r="F33" s="134"/>
      <c r="G33" s="134"/>
      <c r="H33" s="134"/>
      <c r="I33" s="134"/>
      <c r="J33" s="134"/>
      <c r="K33" s="134"/>
      <c r="L33" s="134"/>
      <c r="M33" s="134"/>
      <c r="N33" s="134"/>
      <c r="O33" s="134"/>
      <c r="P33" s="134"/>
      <c r="Q33" s="134"/>
      <c r="R33" s="134"/>
      <c r="S33" s="134"/>
      <c r="T33" s="134"/>
      <c r="U33" s="134"/>
      <c r="V33" s="134"/>
      <c r="W33" s="134"/>
      <c r="X33" s="134"/>
      <c r="Y33" s="134"/>
      <c r="Z33" s="134"/>
      <c r="AA33" s="134"/>
    </row>
    <row r="34" spans="1:33" ht="20.100000000000001" customHeight="1">
      <c r="A34" s="137" t="s">
        <v>27</v>
      </c>
      <c r="B34" s="134"/>
      <c r="C34" s="134"/>
      <c r="D34" s="134"/>
      <c r="E34" s="134"/>
      <c r="F34" s="134"/>
      <c r="G34" s="134"/>
      <c r="H34" s="134"/>
      <c r="I34" s="134"/>
      <c r="J34" s="134"/>
      <c r="K34" s="134"/>
      <c r="L34" s="134"/>
      <c r="M34" s="134"/>
      <c r="N34" s="134"/>
      <c r="O34" s="134"/>
      <c r="P34" s="134"/>
      <c r="Q34" s="134"/>
      <c r="R34" s="134"/>
      <c r="S34" s="134"/>
      <c r="T34" s="134"/>
      <c r="U34" s="134"/>
      <c r="V34" s="134"/>
      <c r="W34" s="134"/>
      <c r="X34" s="134"/>
      <c r="Y34" s="134"/>
      <c r="Z34" s="134"/>
      <c r="AA34" s="134"/>
    </row>
    <row r="35" spans="1:33" ht="15" thickBot="1">
      <c r="A35" s="134"/>
      <c r="B35" s="132" t="s">
        <v>28</v>
      </c>
      <c r="C35" s="134"/>
      <c r="D35" s="134"/>
      <c r="E35" s="134"/>
      <c r="F35" s="134"/>
      <c r="G35" s="134"/>
      <c r="H35" s="134"/>
      <c r="I35" s="134"/>
      <c r="J35" s="134"/>
      <c r="K35" s="134"/>
      <c r="L35" s="134"/>
      <c r="M35" s="134"/>
      <c r="N35" s="134"/>
      <c r="O35" s="134"/>
      <c r="P35" s="134"/>
      <c r="Q35" s="134"/>
      <c r="R35" s="134"/>
      <c r="S35" s="134"/>
      <c r="T35" s="134"/>
      <c r="U35" s="134"/>
      <c r="V35" s="134"/>
      <c r="W35" s="134"/>
      <c r="X35" s="145"/>
      <c r="Y35" s="134"/>
      <c r="Z35" s="134"/>
      <c r="AA35" s="134"/>
    </row>
    <row r="36" spans="1:33" ht="20.45" customHeight="1" thickBot="1">
      <c r="A36" s="565" t="s">
        <v>29</v>
      </c>
      <c r="B36" s="566"/>
      <c r="C36" s="566"/>
      <c r="D36" s="566"/>
      <c r="E36" s="566"/>
      <c r="F36" s="566"/>
      <c r="G36" s="566"/>
      <c r="H36" s="566"/>
      <c r="I36" s="566"/>
      <c r="J36" s="566"/>
      <c r="K36" s="566"/>
      <c r="L36" s="566"/>
      <c r="M36" s="566"/>
      <c r="N36" s="566"/>
      <c r="O36" s="566"/>
      <c r="P36" s="566"/>
      <c r="Q36" s="566"/>
      <c r="R36" s="566"/>
      <c r="S36" s="566"/>
      <c r="T36" s="566"/>
      <c r="U36" s="566"/>
      <c r="V36" s="566"/>
      <c r="W36" s="566"/>
      <c r="X36" s="566"/>
      <c r="Y36" s="567"/>
      <c r="Z36" s="146" t="str">
        <f>IF(M23="","",IF(AND(K38="✓",K39="✓",K40="✓",K41="✓"),"○","×"))</f>
        <v/>
      </c>
    </row>
    <row r="37" spans="1:33" ht="18.75" thickBot="1">
      <c r="A37" s="147" t="s">
        <v>30</v>
      </c>
      <c r="B37" s="148"/>
      <c r="C37" s="148"/>
      <c r="D37" s="148"/>
      <c r="E37" s="148"/>
      <c r="F37" s="148"/>
      <c r="G37" s="148"/>
      <c r="H37" s="148"/>
      <c r="I37" s="148"/>
      <c r="J37" s="148"/>
      <c r="K37" s="148"/>
      <c r="L37" s="148"/>
      <c r="M37" s="148"/>
      <c r="N37" s="148"/>
      <c r="O37" s="148"/>
      <c r="P37" s="148"/>
      <c r="Q37" s="148"/>
      <c r="R37" s="148"/>
      <c r="S37" s="148"/>
      <c r="T37" s="148"/>
      <c r="U37" s="148"/>
      <c r="V37" s="149"/>
      <c r="W37" s="149"/>
      <c r="X37" s="149"/>
      <c r="Y37" s="148"/>
      <c r="Z37" s="148"/>
      <c r="AA37" s="148"/>
      <c r="AB37" s="148"/>
      <c r="AC37" s="150"/>
      <c r="AD37" s="148"/>
      <c r="AE37" s="148"/>
      <c r="AF37" s="148"/>
      <c r="AG37" s="151"/>
    </row>
    <row r="38" spans="1:33" ht="18" customHeight="1" thickBot="1">
      <c r="A38" s="152" t="s">
        <v>31</v>
      </c>
      <c r="B38" s="153"/>
      <c r="C38" s="153"/>
      <c r="D38" s="153"/>
      <c r="E38" s="153"/>
      <c r="F38" s="153"/>
      <c r="G38" s="153"/>
      <c r="H38" s="564">
        <f>COUNTIF($Y$45:$Y$144,"*介護予防*")</f>
        <v>0</v>
      </c>
      <c r="I38" s="564"/>
      <c r="J38" s="154" t="s">
        <v>32</v>
      </c>
      <c r="K38" s="568"/>
      <c r="L38" s="569"/>
      <c r="M38" s="147"/>
      <c r="N38" s="147"/>
      <c r="O38" s="147"/>
      <c r="P38" s="147"/>
      <c r="Q38" s="147"/>
      <c r="R38" s="147"/>
      <c r="S38" s="147"/>
      <c r="T38" s="147"/>
      <c r="U38" s="147"/>
      <c r="V38" s="129"/>
      <c r="W38" s="129"/>
      <c r="X38" s="129"/>
      <c r="Y38" s="129"/>
    </row>
    <row r="39" spans="1:33" ht="15" thickBot="1">
      <c r="A39" s="152" t="s">
        <v>33</v>
      </c>
      <c r="B39" s="153"/>
      <c r="C39" s="153"/>
      <c r="D39" s="153"/>
      <c r="E39" s="153"/>
      <c r="F39" s="153"/>
      <c r="G39" s="153"/>
      <c r="H39" s="564">
        <f>COUNTIF($Y$45:$Y$144,"*短期利用型*")</f>
        <v>0</v>
      </c>
      <c r="I39" s="564"/>
      <c r="J39" s="154" t="s">
        <v>32</v>
      </c>
      <c r="K39" s="568"/>
      <c r="L39" s="569"/>
      <c r="M39" s="147"/>
      <c r="N39" s="147"/>
      <c r="O39" s="147"/>
      <c r="P39" s="147"/>
      <c r="Q39" s="147"/>
      <c r="R39" s="147"/>
      <c r="S39" s="147"/>
      <c r="T39" s="147"/>
      <c r="U39" s="147"/>
      <c r="V39" s="129"/>
      <c r="W39" s="129"/>
      <c r="X39" s="129"/>
      <c r="Y39" s="129"/>
    </row>
    <row r="40" spans="1:33" ht="15" thickBot="1">
      <c r="A40" s="152" t="s">
        <v>34</v>
      </c>
      <c r="B40" s="153"/>
      <c r="C40" s="153"/>
      <c r="D40" s="153"/>
      <c r="E40" s="153"/>
      <c r="F40" s="153"/>
      <c r="G40" s="153"/>
      <c r="H40" s="564">
        <f>COUNTIF($Y$45:$Y$144,"*独自*")+COUNTIF($Y$45:$Y$144,"介護予防ケアマネジメント")</f>
        <v>0</v>
      </c>
      <c r="I40" s="564"/>
      <c r="J40" s="154" t="s">
        <v>32</v>
      </c>
      <c r="K40" s="568"/>
      <c r="L40" s="569"/>
      <c r="M40" s="147"/>
      <c r="N40" s="147"/>
      <c r="O40" s="147"/>
      <c r="P40" s="147"/>
      <c r="Q40" s="147"/>
      <c r="R40" s="147"/>
      <c r="S40" s="147"/>
      <c r="T40" s="147"/>
      <c r="U40" s="147"/>
      <c r="V40" s="129"/>
      <c r="W40" s="129"/>
      <c r="X40" s="129"/>
      <c r="Y40" s="129"/>
    </row>
    <row r="41" spans="1:33" ht="15" thickBot="1">
      <c r="A41" s="152" t="s">
        <v>35</v>
      </c>
      <c r="B41" s="153"/>
      <c r="C41" s="153"/>
      <c r="D41" s="153"/>
      <c r="E41" s="153"/>
      <c r="F41" s="153"/>
      <c r="G41" s="153"/>
      <c r="H41" s="564">
        <f>COUNTIF(AC45:AC144,"その他")</f>
        <v>0</v>
      </c>
      <c r="I41" s="564"/>
      <c r="J41" s="154" t="s">
        <v>32</v>
      </c>
      <c r="K41" s="570"/>
      <c r="L41" s="571"/>
      <c r="M41" s="147"/>
      <c r="N41" s="147"/>
      <c r="O41" s="147"/>
      <c r="P41" s="147"/>
      <c r="Q41" s="147"/>
      <c r="R41" s="147"/>
      <c r="S41" s="147"/>
      <c r="T41" s="147"/>
      <c r="U41" s="147"/>
      <c r="V41" s="129"/>
      <c r="W41" s="129"/>
      <c r="X41" s="129"/>
      <c r="Y41" s="129"/>
    </row>
    <row r="42" spans="1:33" ht="13.5">
      <c r="A42" s="134"/>
      <c r="B42" s="155"/>
      <c r="C42" s="156"/>
      <c r="D42" s="156"/>
      <c r="E42" s="156"/>
      <c r="F42" s="156"/>
      <c r="G42" s="156"/>
      <c r="H42" s="156"/>
      <c r="I42" s="156"/>
      <c r="J42" s="156"/>
      <c r="K42" s="156"/>
      <c r="L42" s="156"/>
      <c r="M42" s="156"/>
      <c r="N42" s="156"/>
      <c r="O42" s="156"/>
      <c r="P42" s="156"/>
      <c r="Q42" s="156"/>
      <c r="R42" s="156"/>
      <c r="S42" s="156"/>
      <c r="T42" s="156"/>
      <c r="U42" s="156"/>
      <c r="V42" s="156"/>
      <c r="W42" s="156"/>
      <c r="X42" s="156"/>
      <c r="Y42" s="156"/>
      <c r="Z42" s="156"/>
      <c r="AA42" s="156"/>
    </row>
    <row r="43" spans="1:33" ht="28.5" customHeight="1">
      <c r="A43" s="134"/>
      <c r="B43" s="520" t="s">
        <v>36</v>
      </c>
      <c r="C43" s="520" t="s">
        <v>37</v>
      </c>
      <c r="D43" s="520"/>
      <c r="E43" s="520"/>
      <c r="F43" s="520"/>
      <c r="G43" s="520"/>
      <c r="H43" s="520"/>
      <c r="I43" s="520"/>
      <c r="J43" s="520"/>
      <c r="K43" s="520"/>
      <c r="L43" s="520"/>
      <c r="M43" s="520" t="s">
        <v>38</v>
      </c>
      <c r="N43" s="520"/>
      <c r="O43" s="520"/>
      <c r="P43" s="520"/>
      <c r="Q43" s="520"/>
      <c r="R43" s="526" t="s">
        <v>39</v>
      </c>
      <c r="S43" s="527"/>
      <c r="T43" s="527"/>
      <c r="U43" s="527"/>
      <c r="V43" s="527"/>
      <c r="W43" s="528"/>
      <c r="X43" s="520" t="s">
        <v>40</v>
      </c>
      <c r="Y43" s="572" t="s">
        <v>41</v>
      </c>
      <c r="Z43" s="563" t="s">
        <v>42</v>
      </c>
      <c r="AA43" s="156"/>
    </row>
    <row r="44" spans="1:33" ht="28.5" customHeight="1" thickBot="1">
      <c r="A44" s="134"/>
      <c r="B44" s="520"/>
      <c r="C44" s="521"/>
      <c r="D44" s="521"/>
      <c r="E44" s="521"/>
      <c r="F44" s="521"/>
      <c r="G44" s="521"/>
      <c r="H44" s="521"/>
      <c r="I44" s="521"/>
      <c r="J44" s="521"/>
      <c r="K44" s="521"/>
      <c r="L44" s="521"/>
      <c r="M44" s="521"/>
      <c r="N44" s="521"/>
      <c r="O44" s="521"/>
      <c r="P44" s="521"/>
      <c r="Q44" s="521"/>
      <c r="R44" s="522" t="s">
        <v>43</v>
      </c>
      <c r="S44" s="521"/>
      <c r="T44" s="521"/>
      <c r="U44" s="521"/>
      <c r="V44" s="521"/>
      <c r="W44" s="157" t="s">
        <v>44</v>
      </c>
      <c r="X44" s="521"/>
      <c r="Y44" s="573"/>
      <c r="Z44" s="563"/>
      <c r="AA44" s="145"/>
    </row>
    <row r="45" spans="1:33" ht="33.950000000000003" customHeight="1">
      <c r="A45" s="134"/>
      <c r="B45" s="158">
        <v>1</v>
      </c>
      <c r="C45" s="529"/>
      <c r="D45" s="530"/>
      <c r="E45" s="530"/>
      <c r="F45" s="530"/>
      <c r="G45" s="530"/>
      <c r="H45" s="530"/>
      <c r="I45" s="530"/>
      <c r="J45" s="530"/>
      <c r="K45" s="530"/>
      <c r="L45" s="531"/>
      <c r="M45" s="523"/>
      <c r="N45" s="524"/>
      <c r="O45" s="524"/>
      <c r="P45" s="524"/>
      <c r="Q45" s="525"/>
      <c r="R45" s="513"/>
      <c r="S45" s="513"/>
      <c r="T45" s="513"/>
      <c r="U45" s="513"/>
      <c r="V45" s="513"/>
      <c r="W45" s="438"/>
      <c r="X45" s="439"/>
      <c r="Y45" s="440"/>
      <c r="Z45" s="159" t="str">
        <f>IFERROR(VLOOKUP(Y45,【参考】数式用!$A$3:$B$58, 2, FALSE), "")</f>
        <v/>
      </c>
      <c r="AA45" s="160"/>
      <c r="AC45" s="130" t="e">
        <f>VLOOKUP(Y45,【参考】数式用!$A$3:$O$58,15,FALSE)</f>
        <v>#N/A</v>
      </c>
    </row>
    <row r="46" spans="1:33" ht="33.950000000000003" customHeight="1">
      <c r="A46" s="134"/>
      <c r="B46" s="161">
        <f>B45+1</f>
        <v>2</v>
      </c>
      <c r="C46" s="517"/>
      <c r="D46" s="518"/>
      <c r="E46" s="518"/>
      <c r="F46" s="518"/>
      <c r="G46" s="518"/>
      <c r="H46" s="518"/>
      <c r="I46" s="518"/>
      <c r="J46" s="518"/>
      <c r="K46" s="518"/>
      <c r="L46" s="519"/>
      <c r="M46" s="514"/>
      <c r="N46" s="515"/>
      <c r="O46" s="515"/>
      <c r="P46" s="515"/>
      <c r="Q46" s="516"/>
      <c r="R46" s="513"/>
      <c r="S46" s="513"/>
      <c r="T46" s="513"/>
      <c r="U46" s="513"/>
      <c r="V46" s="513"/>
      <c r="W46" s="438"/>
      <c r="X46" s="439"/>
      <c r="Y46" s="441"/>
      <c r="Z46" s="159" t="str">
        <f>IFERROR(VLOOKUP(Y46,【参考】数式用!$A$3:$B$58, 2, FALSE), "")</f>
        <v/>
      </c>
      <c r="AA46" s="160"/>
      <c r="AC46" s="130" t="e">
        <f>VLOOKUP(Y46,【参考】数式用!$A$3:$O$58,15,FALSE)</f>
        <v>#N/A</v>
      </c>
    </row>
    <row r="47" spans="1:33" ht="33.950000000000003" customHeight="1">
      <c r="A47" s="134"/>
      <c r="B47" s="161">
        <f t="shared" ref="B47:B110" si="0">B46+1</f>
        <v>3</v>
      </c>
      <c r="C47" s="517"/>
      <c r="D47" s="518"/>
      <c r="E47" s="518"/>
      <c r="F47" s="518"/>
      <c r="G47" s="518"/>
      <c r="H47" s="518"/>
      <c r="I47" s="518"/>
      <c r="J47" s="518"/>
      <c r="K47" s="518"/>
      <c r="L47" s="519"/>
      <c r="M47" s="514"/>
      <c r="N47" s="515"/>
      <c r="O47" s="515"/>
      <c r="P47" s="515"/>
      <c r="Q47" s="516"/>
      <c r="R47" s="513"/>
      <c r="S47" s="513"/>
      <c r="T47" s="513"/>
      <c r="U47" s="513"/>
      <c r="V47" s="513"/>
      <c r="W47" s="438"/>
      <c r="X47" s="439"/>
      <c r="Y47" s="441"/>
      <c r="Z47" s="159" t="str">
        <f>IFERROR(VLOOKUP(Y47,【参考】数式用!$A$3:$B$58, 2, FALSE), "")</f>
        <v/>
      </c>
      <c r="AA47" s="160"/>
      <c r="AC47" s="130" t="e">
        <f>VLOOKUP(Y47,【参考】数式用!$A$3:$O$58,15,FALSE)</f>
        <v>#N/A</v>
      </c>
    </row>
    <row r="48" spans="1:33" ht="33.950000000000003" customHeight="1">
      <c r="A48" s="134"/>
      <c r="B48" s="161">
        <f t="shared" si="0"/>
        <v>4</v>
      </c>
      <c r="C48" s="517"/>
      <c r="D48" s="518"/>
      <c r="E48" s="518"/>
      <c r="F48" s="518"/>
      <c r="G48" s="518"/>
      <c r="H48" s="518"/>
      <c r="I48" s="518"/>
      <c r="J48" s="518"/>
      <c r="K48" s="518"/>
      <c r="L48" s="519"/>
      <c r="M48" s="514"/>
      <c r="N48" s="515"/>
      <c r="O48" s="515"/>
      <c r="P48" s="515"/>
      <c r="Q48" s="516"/>
      <c r="R48" s="513"/>
      <c r="S48" s="513"/>
      <c r="T48" s="513"/>
      <c r="U48" s="513"/>
      <c r="V48" s="513"/>
      <c r="W48" s="438"/>
      <c r="X48" s="439"/>
      <c r="Y48" s="441"/>
      <c r="Z48" s="159" t="str">
        <f>IFERROR(VLOOKUP(Y48,【参考】数式用!$A$3:$B$58, 2, FALSE), "")</f>
        <v/>
      </c>
      <c r="AA48" s="160"/>
      <c r="AC48" s="130" t="e">
        <f>VLOOKUP(Y48,【参考】数式用!$A$3:$O$58,15,FALSE)</f>
        <v>#N/A</v>
      </c>
    </row>
    <row r="49" spans="1:29" ht="33.950000000000003" customHeight="1">
      <c r="A49" s="134"/>
      <c r="B49" s="161">
        <f t="shared" si="0"/>
        <v>5</v>
      </c>
      <c r="C49" s="517"/>
      <c r="D49" s="518"/>
      <c r="E49" s="518"/>
      <c r="F49" s="518"/>
      <c r="G49" s="518"/>
      <c r="H49" s="518"/>
      <c r="I49" s="518"/>
      <c r="J49" s="518"/>
      <c r="K49" s="518"/>
      <c r="L49" s="519"/>
      <c r="M49" s="514"/>
      <c r="N49" s="515"/>
      <c r="O49" s="515"/>
      <c r="P49" s="515"/>
      <c r="Q49" s="516"/>
      <c r="R49" s="513"/>
      <c r="S49" s="513"/>
      <c r="T49" s="513"/>
      <c r="U49" s="513"/>
      <c r="V49" s="513"/>
      <c r="W49" s="438"/>
      <c r="X49" s="439"/>
      <c r="Y49" s="441"/>
      <c r="Z49" s="159" t="str">
        <f>IFERROR(VLOOKUP(Y49,【参考】数式用!$A$3:$B$58, 2, FALSE), "")</f>
        <v/>
      </c>
      <c r="AA49" s="160"/>
      <c r="AC49" s="130" t="e">
        <f>VLOOKUP(Y49,【参考】数式用!$A$3:$O$58,15,FALSE)</f>
        <v>#N/A</v>
      </c>
    </row>
    <row r="50" spans="1:29" ht="33.950000000000003" customHeight="1">
      <c r="A50" s="134"/>
      <c r="B50" s="161">
        <f t="shared" si="0"/>
        <v>6</v>
      </c>
      <c r="C50" s="517"/>
      <c r="D50" s="518"/>
      <c r="E50" s="518"/>
      <c r="F50" s="518"/>
      <c r="G50" s="518"/>
      <c r="H50" s="518"/>
      <c r="I50" s="518"/>
      <c r="J50" s="518"/>
      <c r="K50" s="518"/>
      <c r="L50" s="519"/>
      <c r="M50" s="514"/>
      <c r="N50" s="515"/>
      <c r="O50" s="515"/>
      <c r="P50" s="515"/>
      <c r="Q50" s="516"/>
      <c r="R50" s="513"/>
      <c r="S50" s="513"/>
      <c r="T50" s="513"/>
      <c r="U50" s="513"/>
      <c r="V50" s="513"/>
      <c r="W50" s="438"/>
      <c r="X50" s="439"/>
      <c r="Y50" s="441"/>
      <c r="Z50" s="159" t="str">
        <f>IFERROR(VLOOKUP(Y50,【参考】数式用!$A$3:$B$58, 2, FALSE), "")</f>
        <v/>
      </c>
      <c r="AA50" s="160"/>
      <c r="AC50" s="130" t="e">
        <f>VLOOKUP(Y50,【参考】数式用!$A$3:$O$58,15,FALSE)</f>
        <v>#N/A</v>
      </c>
    </row>
    <row r="51" spans="1:29" ht="33.950000000000003" customHeight="1">
      <c r="A51" s="134"/>
      <c r="B51" s="161">
        <f t="shared" si="0"/>
        <v>7</v>
      </c>
      <c r="C51" s="517"/>
      <c r="D51" s="518"/>
      <c r="E51" s="518"/>
      <c r="F51" s="518"/>
      <c r="G51" s="518"/>
      <c r="H51" s="518"/>
      <c r="I51" s="518"/>
      <c r="J51" s="518"/>
      <c r="K51" s="518"/>
      <c r="L51" s="519"/>
      <c r="M51" s="514"/>
      <c r="N51" s="515"/>
      <c r="O51" s="515"/>
      <c r="P51" s="515"/>
      <c r="Q51" s="516"/>
      <c r="R51" s="513"/>
      <c r="S51" s="513"/>
      <c r="T51" s="513"/>
      <c r="U51" s="513"/>
      <c r="V51" s="513"/>
      <c r="W51" s="438"/>
      <c r="X51" s="439"/>
      <c r="Y51" s="441"/>
      <c r="Z51" s="159" t="str">
        <f>IFERROR(VLOOKUP(Y51,【参考】数式用!$A$3:$B$58, 2, FALSE), "")</f>
        <v/>
      </c>
      <c r="AA51" s="160"/>
      <c r="AC51" s="130" t="e">
        <f>VLOOKUP(Y51,【参考】数式用!$A$3:$O$58,15,FALSE)</f>
        <v>#N/A</v>
      </c>
    </row>
    <row r="52" spans="1:29" ht="33.950000000000003" customHeight="1">
      <c r="A52" s="134"/>
      <c r="B52" s="161">
        <f t="shared" si="0"/>
        <v>8</v>
      </c>
      <c r="C52" s="517"/>
      <c r="D52" s="518"/>
      <c r="E52" s="518"/>
      <c r="F52" s="518"/>
      <c r="G52" s="518"/>
      <c r="H52" s="518"/>
      <c r="I52" s="518"/>
      <c r="J52" s="518"/>
      <c r="K52" s="518"/>
      <c r="L52" s="519"/>
      <c r="M52" s="514"/>
      <c r="N52" s="515"/>
      <c r="O52" s="515"/>
      <c r="P52" s="515"/>
      <c r="Q52" s="516"/>
      <c r="R52" s="513"/>
      <c r="S52" s="513"/>
      <c r="T52" s="513"/>
      <c r="U52" s="513"/>
      <c r="V52" s="513"/>
      <c r="W52" s="438"/>
      <c r="X52" s="439"/>
      <c r="Y52" s="441"/>
      <c r="Z52" s="159" t="str">
        <f>IFERROR(VLOOKUP(Y52,【参考】数式用!$A$3:$B$58, 2, FALSE), "")</f>
        <v/>
      </c>
      <c r="AA52" s="160"/>
      <c r="AC52" s="130" t="e">
        <f>VLOOKUP(Y52,【参考】数式用!$A$3:$O$58,15,FALSE)</f>
        <v>#N/A</v>
      </c>
    </row>
    <row r="53" spans="1:29" ht="33.950000000000003" customHeight="1">
      <c r="A53" s="134"/>
      <c r="B53" s="161">
        <f t="shared" si="0"/>
        <v>9</v>
      </c>
      <c r="C53" s="517"/>
      <c r="D53" s="518"/>
      <c r="E53" s="518"/>
      <c r="F53" s="518"/>
      <c r="G53" s="518"/>
      <c r="H53" s="518"/>
      <c r="I53" s="518"/>
      <c r="J53" s="518"/>
      <c r="K53" s="518"/>
      <c r="L53" s="519"/>
      <c r="M53" s="514"/>
      <c r="N53" s="515"/>
      <c r="O53" s="515"/>
      <c r="P53" s="515"/>
      <c r="Q53" s="516"/>
      <c r="R53" s="513"/>
      <c r="S53" s="513"/>
      <c r="T53" s="513"/>
      <c r="U53" s="513"/>
      <c r="V53" s="513"/>
      <c r="W53" s="438"/>
      <c r="X53" s="439"/>
      <c r="Y53" s="441"/>
      <c r="Z53" s="159" t="str">
        <f>IFERROR(VLOOKUP(Y53,【参考】数式用!$A$3:$B$58, 2, FALSE), "")</f>
        <v/>
      </c>
      <c r="AA53" s="160"/>
      <c r="AC53" s="130" t="e">
        <f>VLOOKUP(Y53,【参考】数式用!$A$3:$O$58,15,FALSE)</f>
        <v>#N/A</v>
      </c>
    </row>
    <row r="54" spans="1:29" ht="33.950000000000003" customHeight="1">
      <c r="A54" s="134"/>
      <c r="B54" s="161">
        <f t="shared" si="0"/>
        <v>10</v>
      </c>
      <c r="C54" s="517"/>
      <c r="D54" s="518"/>
      <c r="E54" s="518"/>
      <c r="F54" s="518"/>
      <c r="G54" s="518"/>
      <c r="H54" s="518"/>
      <c r="I54" s="518"/>
      <c r="J54" s="518"/>
      <c r="K54" s="518"/>
      <c r="L54" s="519"/>
      <c r="M54" s="514"/>
      <c r="N54" s="515"/>
      <c r="O54" s="515"/>
      <c r="P54" s="515"/>
      <c r="Q54" s="516"/>
      <c r="R54" s="513"/>
      <c r="S54" s="513"/>
      <c r="T54" s="513"/>
      <c r="U54" s="513"/>
      <c r="V54" s="513"/>
      <c r="W54" s="438"/>
      <c r="X54" s="439"/>
      <c r="Y54" s="441"/>
      <c r="Z54" s="159" t="str">
        <f>IFERROR(VLOOKUP(Y54,【参考】数式用!$A$3:$B$58, 2, FALSE), "")</f>
        <v/>
      </c>
      <c r="AA54" s="160"/>
      <c r="AC54" s="130" t="e">
        <f>VLOOKUP(Y54,【参考】数式用!$A$3:$O$58,15,FALSE)</f>
        <v>#N/A</v>
      </c>
    </row>
    <row r="55" spans="1:29" ht="33.950000000000003" customHeight="1">
      <c r="A55" s="134"/>
      <c r="B55" s="161">
        <f t="shared" si="0"/>
        <v>11</v>
      </c>
      <c r="C55" s="517"/>
      <c r="D55" s="518"/>
      <c r="E55" s="518"/>
      <c r="F55" s="518"/>
      <c r="G55" s="518"/>
      <c r="H55" s="518"/>
      <c r="I55" s="518"/>
      <c r="J55" s="518"/>
      <c r="K55" s="518"/>
      <c r="L55" s="519"/>
      <c r="M55" s="514"/>
      <c r="N55" s="515"/>
      <c r="O55" s="515"/>
      <c r="P55" s="515"/>
      <c r="Q55" s="516"/>
      <c r="R55" s="513"/>
      <c r="S55" s="513"/>
      <c r="T55" s="513"/>
      <c r="U55" s="513"/>
      <c r="V55" s="513"/>
      <c r="W55" s="438"/>
      <c r="X55" s="439"/>
      <c r="Y55" s="441"/>
      <c r="Z55" s="159" t="str">
        <f>IFERROR(VLOOKUP(Y55,【参考】数式用!$A$3:$B$58, 2, FALSE), "")</f>
        <v/>
      </c>
      <c r="AA55" s="160"/>
      <c r="AC55" s="130" t="e">
        <f>VLOOKUP(Y55,【参考】数式用!$A$3:$O$58,15,FALSE)</f>
        <v>#N/A</v>
      </c>
    </row>
    <row r="56" spans="1:29" ht="33.950000000000003" customHeight="1">
      <c r="A56" s="134"/>
      <c r="B56" s="161">
        <f t="shared" si="0"/>
        <v>12</v>
      </c>
      <c r="C56" s="517"/>
      <c r="D56" s="518"/>
      <c r="E56" s="518"/>
      <c r="F56" s="518"/>
      <c r="G56" s="518"/>
      <c r="H56" s="518"/>
      <c r="I56" s="518"/>
      <c r="J56" s="518"/>
      <c r="K56" s="518"/>
      <c r="L56" s="519"/>
      <c r="M56" s="514"/>
      <c r="N56" s="515"/>
      <c r="O56" s="515"/>
      <c r="P56" s="515"/>
      <c r="Q56" s="516"/>
      <c r="R56" s="513"/>
      <c r="S56" s="513"/>
      <c r="T56" s="513"/>
      <c r="U56" s="513"/>
      <c r="V56" s="513"/>
      <c r="W56" s="438"/>
      <c r="X56" s="439"/>
      <c r="Y56" s="441"/>
      <c r="Z56" s="159" t="str">
        <f>IFERROR(VLOOKUP(Y56,【参考】数式用!$A$3:$B$58, 2, FALSE), "")</f>
        <v/>
      </c>
      <c r="AA56" s="160"/>
      <c r="AC56" s="130" t="e">
        <f>VLOOKUP(Y56,【参考】数式用!$A$3:$O$58,15,FALSE)</f>
        <v>#N/A</v>
      </c>
    </row>
    <row r="57" spans="1:29" ht="33.950000000000003" customHeight="1">
      <c r="A57" s="134"/>
      <c r="B57" s="161">
        <f t="shared" si="0"/>
        <v>13</v>
      </c>
      <c r="C57" s="517"/>
      <c r="D57" s="518"/>
      <c r="E57" s="518"/>
      <c r="F57" s="518"/>
      <c r="G57" s="518"/>
      <c r="H57" s="518"/>
      <c r="I57" s="518"/>
      <c r="J57" s="518"/>
      <c r="K57" s="518"/>
      <c r="L57" s="519"/>
      <c r="M57" s="514"/>
      <c r="N57" s="515"/>
      <c r="O57" s="515"/>
      <c r="P57" s="515"/>
      <c r="Q57" s="516"/>
      <c r="R57" s="513"/>
      <c r="S57" s="513"/>
      <c r="T57" s="513"/>
      <c r="U57" s="513"/>
      <c r="V57" s="513"/>
      <c r="W57" s="438"/>
      <c r="X57" s="439"/>
      <c r="Y57" s="441"/>
      <c r="Z57" s="159" t="str">
        <f>IFERROR(VLOOKUP(Y57,【参考】数式用!$A$3:$B$58, 2, FALSE), "")</f>
        <v/>
      </c>
      <c r="AA57" s="160"/>
      <c r="AC57" s="130" t="e">
        <f>VLOOKUP(Y57,【参考】数式用!$A$3:$O$58,15,FALSE)</f>
        <v>#N/A</v>
      </c>
    </row>
    <row r="58" spans="1:29" ht="33.950000000000003" customHeight="1">
      <c r="A58" s="134"/>
      <c r="B58" s="161">
        <f t="shared" si="0"/>
        <v>14</v>
      </c>
      <c r="C58" s="517"/>
      <c r="D58" s="518"/>
      <c r="E58" s="518"/>
      <c r="F58" s="518"/>
      <c r="G58" s="518"/>
      <c r="H58" s="518"/>
      <c r="I58" s="518"/>
      <c r="J58" s="518"/>
      <c r="K58" s="518"/>
      <c r="L58" s="519"/>
      <c r="M58" s="514"/>
      <c r="N58" s="515"/>
      <c r="O58" s="515"/>
      <c r="P58" s="515"/>
      <c r="Q58" s="516"/>
      <c r="R58" s="513"/>
      <c r="S58" s="513"/>
      <c r="T58" s="513"/>
      <c r="U58" s="513"/>
      <c r="V58" s="513"/>
      <c r="W58" s="438"/>
      <c r="X58" s="439"/>
      <c r="Y58" s="441"/>
      <c r="Z58" s="159" t="str">
        <f>IFERROR(VLOOKUP(Y58,【参考】数式用!$A$3:$B$58, 2, FALSE), "")</f>
        <v/>
      </c>
      <c r="AA58" s="160"/>
      <c r="AC58" s="130" t="e">
        <f>VLOOKUP(Y58,【参考】数式用!$A$3:$O$58,15,FALSE)</f>
        <v>#N/A</v>
      </c>
    </row>
    <row r="59" spans="1:29" ht="33.950000000000003" customHeight="1">
      <c r="A59" s="134"/>
      <c r="B59" s="161">
        <f t="shared" si="0"/>
        <v>15</v>
      </c>
      <c r="C59" s="517"/>
      <c r="D59" s="518"/>
      <c r="E59" s="518"/>
      <c r="F59" s="518"/>
      <c r="G59" s="518"/>
      <c r="H59" s="518"/>
      <c r="I59" s="518"/>
      <c r="J59" s="518"/>
      <c r="K59" s="518"/>
      <c r="L59" s="519"/>
      <c r="M59" s="514"/>
      <c r="N59" s="515"/>
      <c r="O59" s="515"/>
      <c r="P59" s="515"/>
      <c r="Q59" s="516"/>
      <c r="R59" s="513"/>
      <c r="S59" s="513"/>
      <c r="T59" s="513"/>
      <c r="U59" s="513"/>
      <c r="V59" s="513"/>
      <c r="W59" s="438"/>
      <c r="X59" s="439"/>
      <c r="Y59" s="441"/>
      <c r="Z59" s="159" t="str">
        <f>IFERROR(VLOOKUP(Y59,【参考】数式用!$A$3:$B$58, 2, FALSE), "")</f>
        <v/>
      </c>
      <c r="AA59" s="160"/>
      <c r="AC59" s="130" t="e">
        <f>VLOOKUP(Y59,【参考】数式用!$A$3:$O$58,15,FALSE)</f>
        <v>#N/A</v>
      </c>
    </row>
    <row r="60" spans="1:29" ht="33.950000000000003" customHeight="1">
      <c r="A60" s="134"/>
      <c r="B60" s="161">
        <f t="shared" si="0"/>
        <v>16</v>
      </c>
      <c r="C60" s="517"/>
      <c r="D60" s="518"/>
      <c r="E60" s="518"/>
      <c r="F60" s="518"/>
      <c r="G60" s="518"/>
      <c r="H60" s="518"/>
      <c r="I60" s="518"/>
      <c r="J60" s="518"/>
      <c r="K60" s="518"/>
      <c r="L60" s="519"/>
      <c r="M60" s="514"/>
      <c r="N60" s="515"/>
      <c r="O60" s="515"/>
      <c r="P60" s="515"/>
      <c r="Q60" s="516"/>
      <c r="R60" s="513"/>
      <c r="S60" s="513"/>
      <c r="T60" s="513"/>
      <c r="U60" s="513"/>
      <c r="V60" s="513"/>
      <c r="W60" s="438"/>
      <c r="X60" s="439"/>
      <c r="Y60" s="441"/>
      <c r="Z60" s="159" t="str">
        <f>IFERROR(VLOOKUP(Y60,【参考】数式用!$A$3:$B$58, 2, FALSE), "")</f>
        <v/>
      </c>
      <c r="AA60" s="160"/>
      <c r="AC60" s="130" t="e">
        <f>VLOOKUP(Y60,【参考】数式用!$A$3:$O$58,15,FALSE)</f>
        <v>#N/A</v>
      </c>
    </row>
    <row r="61" spans="1:29" ht="33.950000000000003" customHeight="1">
      <c r="A61" s="134"/>
      <c r="B61" s="161">
        <f t="shared" si="0"/>
        <v>17</v>
      </c>
      <c r="C61" s="517"/>
      <c r="D61" s="518"/>
      <c r="E61" s="518"/>
      <c r="F61" s="518"/>
      <c r="G61" s="518"/>
      <c r="H61" s="518"/>
      <c r="I61" s="518"/>
      <c r="J61" s="518"/>
      <c r="K61" s="518"/>
      <c r="L61" s="519"/>
      <c r="M61" s="514"/>
      <c r="N61" s="515"/>
      <c r="O61" s="515"/>
      <c r="P61" s="515"/>
      <c r="Q61" s="516"/>
      <c r="R61" s="513"/>
      <c r="S61" s="513"/>
      <c r="T61" s="513"/>
      <c r="U61" s="513"/>
      <c r="V61" s="513"/>
      <c r="W61" s="438"/>
      <c r="X61" s="439"/>
      <c r="Y61" s="441"/>
      <c r="Z61" s="159" t="str">
        <f>IFERROR(VLOOKUP(Y61,【参考】数式用!$A$3:$B$58, 2, FALSE), "")</f>
        <v/>
      </c>
      <c r="AA61" s="160"/>
      <c r="AC61" s="130" t="e">
        <f>VLOOKUP(Y61,【参考】数式用!$A$3:$O$58,15,FALSE)</f>
        <v>#N/A</v>
      </c>
    </row>
    <row r="62" spans="1:29" ht="33.950000000000003" customHeight="1">
      <c r="A62" s="134"/>
      <c r="B62" s="161">
        <f t="shared" si="0"/>
        <v>18</v>
      </c>
      <c r="C62" s="517"/>
      <c r="D62" s="518"/>
      <c r="E62" s="518"/>
      <c r="F62" s="518"/>
      <c r="G62" s="518"/>
      <c r="H62" s="518"/>
      <c r="I62" s="518"/>
      <c r="J62" s="518"/>
      <c r="K62" s="518"/>
      <c r="L62" s="519"/>
      <c r="M62" s="514"/>
      <c r="N62" s="515"/>
      <c r="O62" s="515"/>
      <c r="P62" s="515"/>
      <c r="Q62" s="516"/>
      <c r="R62" s="513"/>
      <c r="S62" s="513"/>
      <c r="T62" s="513"/>
      <c r="U62" s="513"/>
      <c r="V62" s="513"/>
      <c r="W62" s="438"/>
      <c r="X62" s="439"/>
      <c r="Y62" s="441"/>
      <c r="Z62" s="159" t="str">
        <f>IFERROR(VLOOKUP(Y62,【参考】数式用!$A$3:$B$58, 2, FALSE), "")</f>
        <v/>
      </c>
      <c r="AA62" s="160"/>
      <c r="AC62" s="130" t="e">
        <f>VLOOKUP(Y62,【参考】数式用!$A$3:$O$58,15,FALSE)</f>
        <v>#N/A</v>
      </c>
    </row>
    <row r="63" spans="1:29" ht="33.950000000000003" customHeight="1">
      <c r="A63" s="134"/>
      <c r="B63" s="161">
        <f t="shared" si="0"/>
        <v>19</v>
      </c>
      <c r="C63" s="517"/>
      <c r="D63" s="518"/>
      <c r="E63" s="518"/>
      <c r="F63" s="518"/>
      <c r="G63" s="518"/>
      <c r="H63" s="518"/>
      <c r="I63" s="518"/>
      <c r="J63" s="518"/>
      <c r="K63" s="518"/>
      <c r="L63" s="519"/>
      <c r="M63" s="514"/>
      <c r="N63" s="515"/>
      <c r="O63" s="515"/>
      <c r="P63" s="515"/>
      <c r="Q63" s="516"/>
      <c r="R63" s="513"/>
      <c r="S63" s="513"/>
      <c r="T63" s="513"/>
      <c r="U63" s="513"/>
      <c r="V63" s="513"/>
      <c r="W63" s="438"/>
      <c r="X63" s="439"/>
      <c r="Y63" s="441"/>
      <c r="Z63" s="159" t="str">
        <f>IFERROR(VLOOKUP(Y63,【参考】数式用!$A$3:$B$58, 2, FALSE), "")</f>
        <v/>
      </c>
      <c r="AA63" s="160"/>
      <c r="AC63" s="130" t="e">
        <f>VLOOKUP(Y63,【参考】数式用!$A$3:$O$58,15,FALSE)</f>
        <v>#N/A</v>
      </c>
    </row>
    <row r="64" spans="1:29" ht="33.950000000000003" customHeight="1">
      <c r="A64" s="134"/>
      <c r="B64" s="161">
        <f t="shared" si="0"/>
        <v>20</v>
      </c>
      <c r="C64" s="517"/>
      <c r="D64" s="518"/>
      <c r="E64" s="518"/>
      <c r="F64" s="518"/>
      <c r="G64" s="518"/>
      <c r="H64" s="518"/>
      <c r="I64" s="518"/>
      <c r="J64" s="518"/>
      <c r="K64" s="518"/>
      <c r="L64" s="519"/>
      <c r="M64" s="514"/>
      <c r="N64" s="515"/>
      <c r="O64" s="515"/>
      <c r="P64" s="515"/>
      <c r="Q64" s="516"/>
      <c r="R64" s="513"/>
      <c r="S64" s="513"/>
      <c r="T64" s="513"/>
      <c r="U64" s="513"/>
      <c r="V64" s="513"/>
      <c r="W64" s="438"/>
      <c r="X64" s="439"/>
      <c r="Y64" s="441"/>
      <c r="Z64" s="159" t="str">
        <f>IFERROR(VLOOKUP(Y64,【参考】数式用!$A$3:$B$58, 2, FALSE), "")</f>
        <v/>
      </c>
      <c r="AA64" s="160"/>
      <c r="AC64" s="130" t="e">
        <f>VLOOKUP(Y64,【参考】数式用!$A$3:$O$58,15,FALSE)</f>
        <v>#N/A</v>
      </c>
    </row>
    <row r="65" spans="1:29" ht="33.950000000000003" customHeight="1">
      <c r="A65" s="134"/>
      <c r="B65" s="161">
        <f t="shared" si="0"/>
        <v>21</v>
      </c>
      <c r="C65" s="517"/>
      <c r="D65" s="518"/>
      <c r="E65" s="518"/>
      <c r="F65" s="518"/>
      <c r="G65" s="518"/>
      <c r="H65" s="518"/>
      <c r="I65" s="518"/>
      <c r="J65" s="518"/>
      <c r="K65" s="518"/>
      <c r="L65" s="519"/>
      <c r="M65" s="514"/>
      <c r="N65" s="515"/>
      <c r="O65" s="515"/>
      <c r="P65" s="515"/>
      <c r="Q65" s="516"/>
      <c r="R65" s="513"/>
      <c r="S65" s="513"/>
      <c r="T65" s="513"/>
      <c r="U65" s="513"/>
      <c r="V65" s="513"/>
      <c r="W65" s="438"/>
      <c r="X65" s="439"/>
      <c r="Y65" s="441"/>
      <c r="Z65" s="159" t="str">
        <f>IFERROR(VLOOKUP(Y65,【参考】数式用!$A$3:$B$58, 2, FALSE), "")</f>
        <v/>
      </c>
      <c r="AA65" s="160"/>
      <c r="AC65" s="130" t="e">
        <f>VLOOKUP(Y65,【参考】数式用!$A$3:$O$58,15,FALSE)</f>
        <v>#N/A</v>
      </c>
    </row>
    <row r="66" spans="1:29" ht="33.950000000000003" customHeight="1">
      <c r="A66" s="134"/>
      <c r="B66" s="161">
        <f t="shared" si="0"/>
        <v>22</v>
      </c>
      <c r="C66" s="517"/>
      <c r="D66" s="518"/>
      <c r="E66" s="518"/>
      <c r="F66" s="518"/>
      <c r="G66" s="518"/>
      <c r="H66" s="518"/>
      <c r="I66" s="518"/>
      <c r="J66" s="518"/>
      <c r="K66" s="518"/>
      <c r="L66" s="519"/>
      <c r="M66" s="514"/>
      <c r="N66" s="515"/>
      <c r="O66" s="515"/>
      <c r="P66" s="515"/>
      <c r="Q66" s="516"/>
      <c r="R66" s="513"/>
      <c r="S66" s="513"/>
      <c r="T66" s="513"/>
      <c r="U66" s="513"/>
      <c r="V66" s="513"/>
      <c r="W66" s="438"/>
      <c r="X66" s="439"/>
      <c r="Y66" s="441"/>
      <c r="Z66" s="159" t="str">
        <f>IFERROR(VLOOKUP(Y66,【参考】数式用!$A$3:$B$58, 2, FALSE), "")</f>
        <v/>
      </c>
      <c r="AA66" s="160"/>
      <c r="AC66" s="130" t="e">
        <f>VLOOKUP(Y66,【参考】数式用!$A$3:$O$58,15,FALSE)</f>
        <v>#N/A</v>
      </c>
    </row>
    <row r="67" spans="1:29" ht="33.950000000000003" customHeight="1">
      <c r="A67" s="134"/>
      <c r="B67" s="161">
        <f t="shared" si="0"/>
        <v>23</v>
      </c>
      <c r="C67" s="517"/>
      <c r="D67" s="518"/>
      <c r="E67" s="518"/>
      <c r="F67" s="518"/>
      <c r="G67" s="518"/>
      <c r="H67" s="518"/>
      <c r="I67" s="518"/>
      <c r="J67" s="518"/>
      <c r="K67" s="518"/>
      <c r="L67" s="519"/>
      <c r="M67" s="514"/>
      <c r="N67" s="515"/>
      <c r="O67" s="515"/>
      <c r="P67" s="515"/>
      <c r="Q67" s="516"/>
      <c r="R67" s="513"/>
      <c r="S67" s="513"/>
      <c r="T67" s="513"/>
      <c r="U67" s="513"/>
      <c r="V67" s="513"/>
      <c r="W67" s="438"/>
      <c r="X67" s="439"/>
      <c r="Y67" s="441"/>
      <c r="Z67" s="159" t="str">
        <f>IFERROR(VLOOKUP(Y67,【参考】数式用!$A$3:$B$58, 2, FALSE), "")</f>
        <v/>
      </c>
      <c r="AA67" s="160"/>
      <c r="AC67" s="130" t="e">
        <f>VLOOKUP(Y67,【参考】数式用!$A$3:$O$58,15,FALSE)</f>
        <v>#N/A</v>
      </c>
    </row>
    <row r="68" spans="1:29" ht="33.950000000000003" customHeight="1">
      <c r="A68" s="134"/>
      <c r="B68" s="161">
        <f t="shared" si="0"/>
        <v>24</v>
      </c>
      <c r="C68" s="517"/>
      <c r="D68" s="518"/>
      <c r="E68" s="518"/>
      <c r="F68" s="518"/>
      <c r="G68" s="518"/>
      <c r="H68" s="518"/>
      <c r="I68" s="518"/>
      <c r="J68" s="518"/>
      <c r="K68" s="518"/>
      <c r="L68" s="519"/>
      <c r="M68" s="514"/>
      <c r="N68" s="515"/>
      <c r="O68" s="515"/>
      <c r="P68" s="515"/>
      <c r="Q68" s="516"/>
      <c r="R68" s="513"/>
      <c r="S68" s="513"/>
      <c r="T68" s="513"/>
      <c r="U68" s="513"/>
      <c r="V68" s="513"/>
      <c r="W68" s="438"/>
      <c r="X68" s="439"/>
      <c r="Y68" s="441"/>
      <c r="Z68" s="159" t="str">
        <f>IFERROR(VLOOKUP(Y68,【参考】数式用!$A$3:$B$58, 2, FALSE), "")</f>
        <v/>
      </c>
      <c r="AA68" s="160"/>
      <c r="AC68" s="130" t="e">
        <f>VLOOKUP(Y68,【参考】数式用!$A$3:$O$58,15,FALSE)</f>
        <v>#N/A</v>
      </c>
    </row>
    <row r="69" spans="1:29" ht="33.950000000000003" customHeight="1">
      <c r="A69" s="134"/>
      <c r="B69" s="161">
        <f t="shared" si="0"/>
        <v>25</v>
      </c>
      <c r="C69" s="517"/>
      <c r="D69" s="518"/>
      <c r="E69" s="518"/>
      <c r="F69" s="518"/>
      <c r="G69" s="518"/>
      <c r="H69" s="518"/>
      <c r="I69" s="518"/>
      <c r="J69" s="518"/>
      <c r="K69" s="518"/>
      <c r="L69" s="519"/>
      <c r="M69" s="514"/>
      <c r="N69" s="515"/>
      <c r="O69" s="515"/>
      <c r="P69" s="515"/>
      <c r="Q69" s="516"/>
      <c r="R69" s="513"/>
      <c r="S69" s="513"/>
      <c r="T69" s="513"/>
      <c r="U69" s="513"/>
      <c r="V69" s="513"/>
      <c r="W69" s="438"/>
      <c r="X69" s="439"/>
      <c r="Y69" s="441"/>
      <c r="Z69" s="159" t="str">
        <f>IFERROR(VLOOKUP(Y69,【参考】数式用!$A$3:$B$58, 2, FALSE), "")</f>
        <v/>
      </c>
      <c r="AA69" s="160"/>
      <c r="AC69" s="130" t="e">
        <f>VLOOKUP(Y69,【参考】数式用!$A$3:$O$58,15,FALSE)</f>
        <v>#N/A</v>
      </c>
    </row>
    <row r="70" spans="1:29" ht="33.950000000000003" customHeight="1">
      <c r="A70" s="134"/>
      <c r="B70" s="161">
        <f t="shared" si="0"/>
        <v>26</v>
      </c>
      <c r="C70" s="517"/>
      <c r="D70" s="518"/>
      <c r="E70" s="518"/>
      <c r="F70" s="518"/>
      <c r="G70" s="518"/>
      <c r="H70" s="518"/>
      <c r="I70" s="518"/>
      <c r="J70" s="518"/>
      <c r="K70" s="518"/>
      <c r="L70" s="519"/>
      <c r="M70" s="514"/>
      <c r="N70" s="515"/>
      <c r="O70" s="515"/>
      <c r="P70" s="515"/>
      <c r="Q70" s="516"/>
      <c r="R70" s="513"/>
      <c r="S70" s="513"/>
      <c r="T70" s="513"/>
      <c r="U70" s="513"/>
      <c r="V70" s="513"/>
      <c r="W70" s="438"/>
      <c r="X70" s="439"/>
      <c r="Y70" s="441"/>
      <c r="Z70" s="159" t="str">
        <f>IFERROR(VLOOKUP(Y70,【参考】数式用!$A$3:$B$58, 2, FALSE), "")</f>
        <v/>
      </c>
      <c r="AA70" s="160"/>
      <c r="AC70" s="130" t="e">
        <f>VLOOKUP(Y70,【参考】数式用!$A$3:$O$58,15,FALSE)</f>
        <v>#N/A</v>
      </c>
    </row>
    <row r="71" spans="1:29" ht="33.950000000000003" customHeight="1">
      <c r="A71" s="134"/>
      <c r="B71" s="161">
        <f t="shared" si="0"/>
        <v>27</v>
      </c>
      <c r="C71" s="517"/>
      <c r="D71" s="518"/>
      <c r="E71" s="518"/>
      <c r="F71" s="518"/>
      <c r="G71" s="518"/>
      <c r="H71" s="518"/>
      <c r="I71" s="518"/>
      <c r="J71" s="518"/>
      <c r="K71" s="518"/>
      <c r="L71" s="519"/>
      <c r="M71" s="514"/>
      <c r="N71" s="515"/>
      <c r="O71" s="515"/>
      <c r="P71" s="515"/>
      <c r="Q71" s="516"/>
      <c r="R71" s="513"/>
      <c r="S71" s="513"/>
      <c r="T71" s="513"/>
      <c r="U71" s="513"/>
      <c r="V71" s="513"/>
      <c r="W71" s="438"/>
      <c r="X71" s="439"/>
      <c r="Y71" s="441"/>
      <c r="Z71" s="159" t="str">
        <f>IFERROR(VLOOKUP(Y71,【参考】数式用!$A$3:$B$58, 2, FALSE), "")</f>
        <v/>
      </c>
      <c r="AA71" s="160"/>
      <c r="AC71" s="130" t="e">
        <f>VLOOKUP(Y71,【参考】数式用!$A$3:$O$58,15,FALSE)</f>
        <v>#N/A</v>
      </c>
    </row>
    <row r="72" spans="1:29" ht="33.950000000000003" customHeight="1">
      <c r="A72" s="134"/>
      <c r="B72" s="161">
        <f t="shared" si="0"/>
        <v>28</v>
      </c>
      <c r="C72" s="517"/>
      <c r="D72" s="518"/>
      <c r="E72" s="518"/>
      <c r="F72" s="518"/>
      <c r="G72" s="518"/>
      <c r="H72" s="518"/>
      <c r="I72" s="518"/>
      <c r="J72" s="518"/>
      <c r="K72" s="518"/>
      <c r="L72" s="519"/>
      <c r="M72" s="514"/>
      <c r="N72" s="515"/>
      <c r="O72" s="515"/>
      <c r="P72" s="515"/>
      <c r="Q72" s="516"/>
      <c r="R72" s="513"/>
      <c r="S72" s="513"/>
      <c r="T72" s="513"/>
      <c r="U72" s="513"/>
      <c r="V72" s="513"/>
      <c r="W72" s="438"/>
      <c r="X72" s="439"/>
      <c r="Y72" s="441"/>
      <c r="Z72" s="159" t="str">
        <f>IFERROR(VLOOKUP(Y72,【参考】数式用!$A$3:$B$58, 2, FALSE), "")</f>
        <v/>
      </c>
      <c r="AA72" s="160"/>
      <c r="AC72" s="130" t="e">
        <f>VLOOKUP(Y72,【参考】数式用!$A$3:$O$58,15,FALSE)</f>
        <v>#N/A</v>
      </c>
    </row>
    <row r="73" spans="1:29" ht="33.950000000000003" customHeight="1">
      <c r="A73" s="134"/>
      <c r="B73" s="161">
        <f t="shared" si="0"/>
        <v>29</v>
      </c>
      <c r="C73" s="517"/>
      <c r="D73" s="518"/>
      <c r="E73" s="518"/>
      <c r="F73" s="518"/>
      <c r="G73" s="518"/>
      <c r="H73" s="518"/>
      <c r="I73" s="518"/>
      <c r="J73" s="518"/>
      <c r="K73" s="518"/>
      <c r="L73" s="519"/>
      <c r="M73" s="514"/>
      <c r="N73" s="515"/>
      <c r="O73" s="515"/>
      <c r="P73" s="515"/>
      <c r="Q73" s="516"/>
      <c r="R73" s="513"/>
      <c r="S73" s="513"/>
      <c r="T73" s="513"/>
      <c r="U73" s="513"/>
      <c r="V73" s="513"/>
      <c r="W73" s="438"/>
      <c r="X73" s="439"/>
      <c r="Y73" s="441"/>
      <c r="Z73" s="159" t="str">
        <f>IFERROR(VLOOKUP(Y73,【参考】数式用!$A$3:$B$58, 2, FALSE), "")</f>
        <v/>
      </c>
      <c r="AA73" s="160"/>
      <c r="AC73" s="130" t="e">
        <f>VLOOKUP(Y73,【参考】数式用!$A$3:$O$58,15,FALSE)</f>
        <v>#N/A</v>
      </c>
    </row>
    <row r="74" spans="1:29" ht="33.950000000000003" customHeight="1">
      <c r="A74" s="134"/>
      <c r="B74" s="161">
        <f t="shared" si="0"/>
        <v>30</v>
      </c>
      <c r="C74" s="517"/>
      <c r="D74" s="518"/>
      <c r="E74" s="518"/>
      <c r="F74" s="518"/>
      <c r="G74" s="518"/>
      <c r="H74" s="518"/>
      <c r="I74" s="518"/>
      <c r="J74" s="518"/>
      <c r="K74" s="518"/>
      <c r="L74" s="519"/>
      <c r="M74" s="514"/>
      <c r="N74" s="515"/>
      <c r="O74" s="515"/>
      <c r="P74" s="515"/>
      <c r="Q74" s="516"/>
      <c r="R74" s="513"/>
      <c r="S74" s="513"/>
      <c r="T74" s="513"/>
      <c r="U74" s="513"/>
      <c r="V74" s="513"/>
      <c r="W74" s="438"/>
      <c r="X74" s="439"/>
      <c r="Y74" s="441"/>
      <c r="Z74" s="159" t="str">
        <f>IFERROR(VLOOKUP(Y74,【参考】数式用!$A$3:$B$58, 2, FALSE), "")</f>
        <v/>
      </c>
      <c r="AA74" s="160"/>
      <c r="AC74" s="130" t="e">
        <f>VLOOKUP(Y74,【参考】数式用!$A$3:$O$58,15,FALSE)</f>
        <v>#N/A</v>
      </c>
    </row>
    <row r="75" spans="1:29" ht="33.950000000000003" customHeight="1">
      <c r="A75" s="134"/>
      <c r="B75" s="161">
        <f t="shared" si="0"/>
        <v>31</v>
      </c>
      <c r="C75" s="517"/>
      <c r="D75" s="518"/>
      <c r="E75" s="518"/>
      <c r="F75" s="518"/>
      <c r="G75" s="518"/>
      <c r="H75" s="518"/>
      <c r="I75" s="518"/>
      <c r="J75" s="518"/>
      <c r="K75" s="518"/>
      <c r="L75" s="519"/>
      <c r="M75" s="514"/>
      <c r="N75" s="515"/>
      <c r="O75" s="515"/>
      <c r="P75" s="515"/>
      <c r="Q75" s="516"/>
      <c r="R75" s="513"/>
      <c r="S75" s="513"/>
      <c r="T75" s="513"/>
      <c r="U75" s="513"/>
      <c r="V75" s="513"/>
      <c r="W75" s="438"/>
      <c r="X75" s="439"/>
      <c r="Y75" s="441"/>
      <c r="Z75" s="159" t="str">
        <f>IFERROR(VLOOKUP(Y75,【参考】数式用!$A$3:$B$58, 2, FALSE), "")</f>
        <v/>
      </c>
      <c r="AA75" s="160"/>
      <c r="AC75" s="130" t="e">
        <f>VLOOKUP(Y75,【参考】数式用!$A$3:$O$58,15,FALSE)</f>
        <v>#N/A</v>
      </c>
    </row>
    <row r="76" spans="1:29" ht="33.950000000000003" customHeight="1">
      <c r="A76" s="134"/>
      <c r="B76" s="161">
        <f t="shared" si="0"/>
        <v>32</v>
      </c>
      <c r="C76" s="517"/>
      <c r="D76" s="518"/>
      <c r="E76" s="518"/>
      <c r="F76" s="518"/>
      <c r="G76" s="518"/>
      <c r="H76" s="518"/>
      <c r="I76" s="518"/>
      <c r="J76" s="518"/>
      <c r="K76" s="518"/>
      <c r="L76" s="519"/>
      <c r="M76" s="514"/>
      <c r="N76" s="515"/>
      <c r="O76" s="515"/>
      <c r="P76" s="515"/>
      <c r="Q76" s="516"/>
      <c r="R76" s="513"/>
      <c r="S76" s="513"/>
      <c r="T76" s="513"/>
      <c r="U76" s="513"/>
      <c r="V76" s="513"/>
      <c r="W76" s="438"/>
      <c r="X76" s="439"/>
      <c r="Y76" s="441"/>
      <c r="Z76" s="159" t="str">
        <f>IFERROR(VLOOKUP(Y76,【参考】数式用!$A$3:$B$58, 2, FALSE), "")</f>
        <v/>
      </c>
      <c r="AA76" s="160"/>
      <c r="AC76" s="130" t="e">
        <f>VLOOKUP(Y76,【参考】数式用!$A$3:$O$58,15,FALSE)</f>
        <v>#N/A</v>
      </c>
    </row>
    <row r="77" spans="1:29" ht="33.950000000000003" customHeight="1">
      <c r="A77" s="134"/>
      <c r="B77" s="161">
        <f t="shared" si="0"/>
        <v>33</v>
      </c>
      <c r="C77" s="517"/>
      <c r="D77" s="518"/>
      <c r="E77" s="518"/>
      <c r="F77" s="518"/>
      <c r="G77" s="518"/>
      <c r="H77" s="518"/>
      <c r="I77" s="518"/>
      <c r="J77" s="518"/>
      <c r="K77" s="518"/>
      <c r="L77" s="519"/>
      <c r="M77" s="514"/>
      <c r="N77" s="515"/>
      <c r="O77" s="515"/>
      <c r="P77" s="515"/>
      <c r="Q77" s="516"/>
      <c r="R77" s="513"/>
      <c r="S77" s="513"/>
      <c r="T77" s="513"/>
      <c r="U77" s="513"/>
      <c r="V77" s="513"/>
      <c r="W77" s="438"/>
      <c r="X77" s="439"/>
      <c r="Y77" s="441"/>
      <c r="Z77" s="159" t="str">
        <f>IFERROR(VLOOKUP(Y77,【参考】数式用!$A$3:$B$58, 2, FALSE), "")</f>
        <v/>
      </c>
      <c r="AA77" s="160"/>
      <c r="AC77" s="130" t="e">
        <f>VLOOKUP(Y77,【参考】数式用!$A$3:$O$58,15,FALSE)</f>
        <v>#N/A</v>
      </c>
    </row>
    <row r="78" spans="1:29" ht="33.950000000000003" customHeight="1">
      <c r="A78" s="134"/>
      <c r="B78" s="161">
        <f t="shared" si="0"/>
        <v>34</v>
      </c>
      <c r="C78" s="517"/>
      <c r="D78" s="518"/>
      <c r="E78" s="518"/>
      <c r="F78" s="518"/>
      <c r="G78" s="518"/>
      <c r="H78" s="518"/>
      <c r="I78" s="518"/>
      <c r="J78" s="518"/>
      <c r="K78" s="518"/>
      <c r="L78" s="519"/>
      <c r="M78" s="514"/>
      <c r="N78" s="515"/>
      <c r="O78" s="515"/>
      <c r="P78" s="515"/>
      <c r="Q78" s="516"/>
      <c r="R78" s="513"/>
      <c r="S78" s="513"/>
      <c r="T78" s="513"/>
      <c r="U78" s="513"/>
      <c r="V78" s="513"/>
      <c r="W78" s="438"/>
      <c r="X78" s="439"/>
      <c r="Y78" s="441"/>
      <c r="Z78" s="159" t="str">
        <f>IFERROR(VLOOKUP(Y78,【参考】数式用!$A$3:$B$58, 2, FALSE), "")</f>
        <v/>
      </c>
      <c r="AA78" s="160"/>
      <c r="AC78" s="130" t="e">
        <f>VLOOKUP(Y78,【参考】数式用!$A$3:$O$58,15,FALSE)</f>
        <v>#N/A</v>
      </c>
    </row>
    <row r="79" spans="1:29" ht="33.950000000000003" customHeight="1">
      <c r="A79" s="134"/>
      <c r="B79" s="161">
        <f t="shared" si="0"/>
        <v>35</v>
      </c>
      <c r="C79" s="517"/>
      <c r="D79" s="518"/>
      <c r="E79" s="518"/>
      <c r="F79" s="518"/>
      <c r="G79" s="518"/>
      <c r="H79" s="518"/>
      <c r="I79" s="518"/>
      <c r="J79" s="518"/>
      <c r="K79" s="518"/>
      <c r="L79" s="519"/>
      <c r="M79" s="514"/>
      <c r="N79" s="515"/>
      <c r="O79" s="515"/>
      <c r="P79" s="515"/>
      <c r="Q79" s="516"/>
      <c r="R79" s="513"/>
      <c r="S79" s="513"/>
      <c r="T79" s="513"/>
      <c r="U79" s="513"/>
      <c r="V79" s="513"/>
      <c r="W79" s="438"/>
      <c r="X79" s="439"/>
      <c r="Y79" s="441"/>
      <c r="Z79" s="159" t="str">
        <f>IFERROR(VLOOKUP(Y79,【参考】数式用!$A$3:$B$58, 2, FALSE), "")</f>
        <v/>
      </c>
      <c r="AA79" s="160"/>
      <c r="AC79" s="130" t="e">
        <f>VLOOKUP(Y79,【参考】数式用!$A$3:$O$58,15,FALSE)</f>
        <v>#N/A</v>
      </c>
    </row>
    <row r="80" spans="1:29" ht="33.950000000000003" customHeight="1">
      <c r="A80" s="134"/>
      <c r="B80" s="161">
        <f t="shared" si="0"/>
        <v>36</v>
      </c>
      <c r="C80" s="517"/>
      <c r="D80" s="518"/>
      <c r="E80" s="518"/>
      <c r="F80" s="518"/>
      <c r="G80" s="518"/>
      <c r="H80" s="518"/>
      <c r="I80" s="518"/>
      <c r="J80" s="518"/>
      <c r="K80" s="518"/>
      <c r="L80" s="519"/>
      <c r="M80" s="514"/>
      <c r="N80" s="515"/>
      <c r="O80" s="515"/>
      <c r="P80" s="515"/>
      <c r="Q80" s="516"/>
      <c r="R80" s="513"/>
      <c r="S80" s="513"/>
      <c r="T80" s="513"/>
      <c r="U80" s="513"/>
      <c r="V80" s="513"/>
      <c r="W80" s="438"/>
      <c r="X80" s="439"/>
      <c r="Y80" s="441"/>
      <c r="Z80" s="159" t="str">
        <f>IFERROR(VLOOKUP(Y80,【参考】数式用!$A$3:$B$58, 2, FALSE), "")</f>
        <v/>
      </c>
      <c r="AA80" s="160"/>
      <c r="AC80" s="130" t="e">
        <f>VLOOKUP(Y80,【参考】数式用!$A$3:$O$58,15,FALSE)</f>
        <v>#N/A</v>
      </c>
    </row>
    <row r="81" spans="1:29" ht="33.950000000000003" customHeight="1">
      <c r="A81" s="134"/>
      <c r="B81" s="161">
        <f t="shared" si="0"/>
        <v>37</v>
      </c>
      <c r="C81" s="517"/>
      <c r="D81" s="518"/>
      <c r="E81" s="518"/>
      <c r="F81" s="518"/>
      <c r="G81" s="518"/>
      <c r="H81" s="518"/>
      <c r="I81" s="518"/>
      <c r="J81" s="518"/>
      <c r="K81" s="518"/>
      <c r="L81" s="519"/>
      <c r="M81" s="514"/>
      <c r="N81" s="515"/>
      <c r="O81" s="515"/>
      <c r="P81" s="515"/>
      <c r="Q81" s="516"/>
      <c r="R81" s="513"/>
      <c r="S81" s="513"/>
      <c r="T81" s="513"/>
      <c r="U81" s="513"/>
      <c r="V81" s="513"/>
      <c r="W81" s="438"/>
      <c r="X81" s="439"/>
      <c r="Y81" s="441"/>
      <c r="Z81" s="159" t="str">
        <f>IFERROR(VLOOKUP(Y81,【参考】数式用!$A$3:$B$58, 2, FALSE), "")</f>
        <v/>
      </c>
      <c r="AA81" s="160"/>
      <c r="AC81" s="130" t="e">
        <f>VLOOKUP(Y81,【参考】数式用!$A$3:$O$58,15,FALSE)</f>
        <v>#N/A</v>
      </c>
    </row>
    <row r="82" spans="1:29" ht="33.950000000000003" customHeight="1">
      <c r="A82" s="134"/>
      <c r="B82" s="161">
        <f t="shared" si="0"/>
        <v>38</v>
      </c>
      <c r="C82" s="517"/>
      <c r="D82" s="518"/>
      <c r="E82" s="518"/>
      <c r="F82" s="518"/>
      <c r="G82" s="518"/>
      <c r="H82" s="518"/>
      <c r="I82" s="518"/>
      <c r="J82" s="518"/>
      <c r="K82" s="518"/>
      <c r="L82" s="519"/>
      <c r="M82" s="514"/>
      <c r="N82" s="515"/>
      <c r="O82" s="515"/>
      <c r="P82" s="515"/>
      <c r="Q82" s="516"/>
      <c r="R82" s="513"/>
      <c r="S82" s="513"/>
      <c r="T82" s="513"/>
      <c r="U82" s="513"/>
      <c r="V82" s="513"/>
      <c r="W82" s="438"/>
      <c r="X82" s="439"/>
      <c r="Y82" s="441"/>
      <c r="Z82" s="159" t="str">
        <f>IFERROR(VLOOKUP(Y82,【参考】数式用!$A$3:$B$58, 2, FALSE), "")</f>
        <v/>
      </c>
      <c r="AA82" s="160"/>
      <c r="AC82" s="130" t="e">
        <f>VLOOKUP(Y82,【参考】数式用!$A$3:$O$58,15,FALSE)</f>
        <v>#N/A</v>
      </c>
    </row>
    <row r="83" spans="1:29" ht="33.950000000000003" customHeight="1">
      <c r="A83" s="134"/>
      <c r="B83" s="161">
        <f t="shared" si="0"/>
        <v>39</v>
      </c>
      <c r="C83" s="517"/>
      <c r="D83" s="518"/>
      <c r="E83" s="518"/>
      <c r="F83" s="518"/>
      <c r="G83" s="518"/>
      <c r="H83" s="518"/>
      <c r="I83" s="518"/>
      <c r="J83" s="518"/>
      <c r="K83" s="518"/>
      <c r="L83" s="519"/>
      <c r="M83" s="514"/>
      <c r="N83" s="515"/>
      <c r="O83" s="515"/>
      <c r="P83" s="515"/>
      <c r="Q83" s="516"/>
      <c r="R83" s="513"/>
      <c r="S83" s="513"/>
      <c r="T83" s="513"/>
      <c r="U83" s="513"/>
      <c r="V83" s="513"/>
      <c r="W83" s="438"/>
      <c r="X83" s="439"/>
      <c r="Y83" s="441"/>
      <c r="Z83" s="159" t="str">
        <f>IFERROR(VLOOKUP(Y83,【参考】数式用!$A$3:$B$58, 2, FALSE), "")</f>
        <v/>
      </c>
      <c r="AA83" s="160"/>
      <c r="AC83" s="130" t="e">
        <f>VLOOKUP(Y83,【参考】数式用!$A$3:$O$58,15,FALSE)</f>
        <v>#N/A</v>
      </c>
    </row>
    <row r="84" spans="1:29" ht="33.950000000000003" customHeight="1">
      <c r="A84" s="134"/>
      <c r="B84" s="161">
        <f t="shared" si="0"/>
        <v>40</v>
      </c>
      <c r="C84" s="517"/>
      <c r="D84" s="518"/>
      <c r="E84" s="518"/>
      <c r="F84" s="518"/>
      <c r="G84" s="518"/>
      <c r="H84" s="518"/>
      <c r="I84" s="518"/>
      <c r="J84" s="518"/>
      <c r="K84" s="518"/>
      <c r="L84" s="519"/>
      <c r="M84" s="514"/>
      <c r="N84" s="515"/>
      <c r="O84" s="515"/>
      <c r="P84" s="515"/>
      <c r="Q84" s="516"/>
      <c r="R84" s="513"/>
      <c r="S84" s="513"/>
      <c r="T84" s="513"/>
      <c r="U84" s="513"/>
      <c r="V84" s="513"/>
      <c r="W84" s="438"/>
      <c r="X84" s="439"/>
      <c r="Y84" s="441"/>
      <c r="Z84" s="159" t="str">
        <f>IFERROR(VLOOKUP(Y84,【参考】数式用!$A$3:$B$58, 2, FALSE), "")</f>
        <v/>
      </c>
      <c r="AA84" s="160"/>
      <c r="AC84" s="130" t="e">
        <f>VLOOKUP(Y84,【参考】数式用!$A$3:$O$58,15,FALSE)</f>
        <v>#N/A</v>
      </c>
    </row>
    <row r="85" spans="1:29" ht="33.950000000000003" customHeight="1">
      <c r="A85" s="134"/>
      <c r="B85" s="161">
        <f t="shared" si="0"/>
        <v>41</v>
      </c>
      <c r="C85" s="517"/>
      <c r="D85" s="518"/>
      <c r="E85" s="518"/>
      <c r="F85" s="518"/>
      <c r="G85" s="518"/>
      <c r="H85" s="518"/>
      <c r="I85" s="518"/>
      <c r="J85" s="518"/>
      <c r="K85" s="518"/>
      <c r="L85" s="519"/>
      <c r="M85" s="514"/>
      <c r="N85" s="515"/>
      <c r="O85" s="515"/>
      <c r="P85" s="515"/>
      <c r="Q85" s="516"/>
      <c r="R85" s="513"/>
      <c r="S85" s="513"/>
      <c r="T85" s="513"/>
      <c r="U85" s="513"/>
      <c r="V85" s="513"/>
      <c r="W85" s="438"/>
      <c r="X85" s="439"/>
      <c r="Y85" s="441"/>
      <c r="Z85" s="159" t="str">
        <f>IFERROR(VLOOKUP(Y85,【参考】数式用!$A$3:$B$58, 2, FALSE), "")</f>
        <v/>
      </c>
      <c r="AA85" s="160"/>
      <c r="AC85" s="130" t="e">
        <f>VLOOKUP(Y85,【参考】数式用!$A$3:$O$58,15,FALSE)</f>
        <v>#N/A</v>
      </c>
    </row>
    <row r="86" spans="1:29" ht="33.950000000000003" customHeight="1">
      <c r="A86" s="134"/>
      <c r="B86" s="161">
        <f t="shared" si="0"/>
        <v>42</v>
      </c>
      <c r="C86" s="517"/>
      <c r="D86" s="518"/>
      <c r="E86" s="518"/>
      <c r="F86" s="518"/>
      <c r="G86" s="518"/>
      <c r="H86" s="518"/>
      <c r="I86" s="518"/>
      <c r="J86" s="518"/>
      <c r="K86" s="518"/>
      <c r="L86" s="519"/>
      <c r="M86" s="514"/>
      <c r="N86" s="515"/>
      <c r="O86" s="515"/>
      <c r="P86" s="515"/>
      <c r="Q86" s="516"/>
      <c r="R86" s="513"/>
      <c r="S86" s="513"/>
      <c r="T86" s="513"/>
      <c r="U86" s="513"/>
      <c r="V86" s="513"/>
      <c r="W86" s="438"/>
      <c r="X86" s="439"/>
      <c r="Y86" s="441"/>
      <c r="Z86" s="159" t="str">
        <f>IFERROR(VLOOKUP(Y86,【参考】数式用!$A$3:$B$58, 2, FALSE), "")</f>
        <v/>
      </c>
      <c r="AA86" s="160"/>
      <c r="AC86" s="130" t="e">
        <f>VLOOKUP(Y86,【参考】数式用!$A$3:$O$58,15,FALSE)</f>
        <v>#N/A</v>
      </c>
    </row>
    <row r="87" spans="1:29" ht="33.950000000000003" customHeight="1">
      <c r="A87" s="134"/>
      <c r="B87" s="161">
        <f t="shared" si="0"/>
        <v>43</v>
      </c>
      <c r="C87" s="517"/>
      <c r="D87" s="518"/>
      <c r="E87" s="518"/>
      <c r="F87" s="518"/>
      <c r="G87" s="518"/>
      <c r="H87" s="518"/>
      <c r="I87" s="518"/>
      <c r="J87" s="518"/>
      <c r="K87" s="518"/>
      <c r="L87" s="519"/>
      <c r="M87" s="514"/>
      <c r="N87" s="515"/>
      <c r="O87" s="515"/>
      <c r="P87" s="515"/>
      <c r="Q87" s="516"/>
      <c r="R87" s="513"/>
      <c r="S87" s="513"/>
      <c r="T87" s="513"/>
      <c r="U87" s="513"/>
      <c r="V87" s="513"/>
      <c r="W87" s="438"/>
      <c r="X87" s="439"/>
      <c r="Y87" s="441"/>
      <c r="Z87" s="159" t="str">
        <f>IFERROR(VLOOKUP(Y87,【参考】数式用!$A$3:$B$58, 2, FALSE), "")</f>
        <v/>
      </c>
      <c r="AA87" s="160"/>
      <c r="AC87" s="130" t="e">
        <f>VLOOKUP(Y87,【参考】数式用!$A$3:$O$58,15,FALSE)</f>
        <v>#N/A</v>
      </c>
    </row>
    <row r="88" spans="1:29" ht="33.950000000000003" customHeight="1">
      <c r="A88" s="134"/>
      <c r="B88" s="161">
        <f t="shared" si="0"/>
        <v>44</v>
      </c>
      <c r="C88" s="517"/>
      <c r="D88" s="518"/>
      <c r="E88" s="518"/>
      <c r="F88" s="518"/>
      <c r="G88" s="518"/>
      <c r="H88" s="518"/>
      <c r="I88" s="518"/>
      <c r="J88" s="518"/>
      <c r="K88" s="518"/>
      <c r="L88" s="519"/>
      <c r="M88" s="514"/>
      <c r="N88" s="515"/>
      <c r="O88" s="515"/>
      <c r="P88" s="515"/>
      <c r="Q88" s="516"/>
      <c r="R88" s="513"/>
      <c r="S88" s="513"/>
      <c r="T88" s="513"/>
      <c r="U88" s="513"/>
      <c r="V88" s="513"/>
      <c r="W88" s="438"/>
      <c r="X88" s="439"/>
      <c r="Y88" s="441"/>
      <c r="Z88" s="159" t="str">
        <f>IFERROR(VLOOKUP(Y88,【参考】数式用!$A$3:$B$58, 2, FALSE), "")</f>
        <v/>
      </c>
      <c r="AA88" s="160"/>
      <c r="AC88" s="130" t="e">
        <f>VLOOKUP(Y88,【参考】数式用!$A$3:$O$58,15,FALSE)</f>
        <v>#N/A</v>
      </c>
    </row>
    <row r="89" spans="1:29" ht="33.950000000000003" customHeight="1">
      <c r="A89" s="134"/>
      <c r="B89" s="161">
        <f t="shared" si="0"/>
        <v>45</v>
      </c>
      <c r="C89" s="517"/>
      <c r="D89" s="518"/>
      <c r="E89" s="518"/>
      <c r="F89" s="518"/>
      <c r="G89" s="518"/>
      <c r="H89" s="518"/>
      <c r="I89" s="518"/>
      <c r="J89" s="518"/>
      <c r="K89" s="518"/>
      <c r="L89" s="519"/>
      <c r="M89" s="514"/>
      <c r="N89" s="515"/>
      <c r="O89" s="515"/>
      <c r="P89" s="515"/>
      <c r="Q89" s="516"/>
      <c r="R89" s="513"/>
      <c r="S89" s="513"/>
      <c r="T89" s="513"/>
      <c r="U89" s="513"/>
      <c r="V89" s="513"/>
      <c r="W89" s="438"/>
      <c r="X89" s="439"/>
      <c r="Y89" s="441"/>
      <c r="Z89" s="159" t="str">
        <f>IFERROR(VLOOKUP(Y89,【参考】数式用!$A$3:$B$58, 2, FALSE), "")</f>
        <v/>
      </c>
      <c r="AA89" s="160"/>
      <c r="AC89" s="130" t="e">
        <f>VLOOKUP(Y89,【参考】数式用!$A$3:$O$58,15,FALSE)</f>
        <v>#N/A</v>
      </c>
    </row>
    <row r="90" spans="1:29" ht="33.950000000000003" customHeight="1">
      <c r="A90" s="134"/>
      <c r="B90" s="161">
        <f t="shared" si="0"/>
        <v>46</v>
      </c>
      <c r="C90" s="517"/>
      <c r="D90" s="518"/>
      <c r="E90" s="518"/>
      <c r="F90" s="518"/>
      <c r="G90" s="518"/>
      <c r="H90" s="518"/>
      <c r="I90" s="518"/>
      <c r="J90" s="518"/>
      <c r="K90" s="518"/>
      <c r="L90" s="519"/>
      <c r="M90" s="514"/>
      <c r="N90" s="515"/>
      <c r="O90" s="515"/>
      <c r="P90" s="515"/>
      <c r="Q90" s="516"/>
      <c r="R90" s="513"/>
      <c r="S90" s="513"/>
      <c r="T90" s="513"/>
      <c r="U90" s="513"/>
      <c r="V90" s="513"/>
      <c r="W90" s="438"/>
      <c r="X90" s="439"/>
      <c r="Y90" s="441"/>
      <c r="Z90" s="159" t="str">
        <f>IFERROR(VLOOKUP(Y90,【参考】数式用!$A$3:$B$58, 2, FALSE), "")</f>
        <v/>
      </c>
      <c r="AA90" s="160"/>
      <c r="AC90" s="130" t="e">
        <f>VLOOKUP(Y90,【参考】数式用!$A$3:$O$58,15,FALSE)</f>
        <v>#N/A</v>
      </c>
    </row>
    <row r="91" spans="1:29" ht="33.950000000000003" customHeight="1">
      <c r="A91" s="134"/>
      <c r="B91" s="161">
        <f t="shared" si="0"/>
        <v>47</v>
      </c>
      <c r="C91" s="517"/>
      <c r="D91" s="518"/>
      <c r="E91" s="518"/>
      <c r="F91" s="518"/>
      <c r="G91" s="518"/>
      <c r="H91" s="518"/>
      <c r="I91" s="518"/>
      <c r="J91" s="518"/>
      <c r="K91" s="518"/>
      <c r="L91" s="519"/>
      <c r="M91" s="514"/>
      <c r="N91" s="515"/>
      <c r="O91" s="515"/>
      <c r="P91" s="515"/>
      <c r="Q91" s="516"/>
      <c r="R91" s="513"/>
      <c r="S91" s="513"/>
      <c r="T91" s="513"/>
      <c r="U91" s="513"/>
      <c r="V91" s="513"/>
      <c r="W91" s="438"/>
      <c r="X91" s="439"/>
      <c r="Y91" s="441"/>
      <c r="Z91" s="159" t="str">
        <f>IFERROR(VLOOKUP(Y91,【参考】数式用!$A$3:$B$58, 2, FALSE), "")</f>
        <v/>
      </c>
      <c r="AA91" s="160"/>
      <c r="AC91" s="130" t="e">
        <f>VLOOKUP(Y91,【参考】数式用!$A$3:$O$58,15,FALSE)</f>
        <v>#N/A</v>
      </c>
    </row>
    <row r="92" spans="1:29" ht="33.950000000000003" customHeight="1">
      <c r="A92" s="134"/>
      <c r="B92" s="161">
        <f t="shared" si="0"/>
        <v>48</v>
      </c>
      <c r="C92" s="517"/>
      <c r="D92" s="518"/>
      <c r="E92" s="518"/>
      <c r="F92" s="518"/>
      <c r="G92" s="518"/>
      <c r="H92" s="518"/>
      <c r="I92" s="518"/>
      <c r="J92" s="518"/>
      <c r="K92" s="518"/>
      <c r="L92" s="519"/>
      <c r="M92" s="514"/>
      <c r="N92" s="515"/>
      <c r="O92" s="515"/>
      <c r="P92" s="515"/>
      <c r="Q92" s="516"/>
      <c r="R92" s="513"/>
      <c r="S92" s="513"/>
      <c r="T92" s="513"/>
      <c r="U92" s="513"/>
      <c r="V92" s="513"/>
      <c r="W92" s="438"/>
      <c r="X92" s="439"/>
      <c r="Y92" s="441"/>
      <c r="Z92" s="159" t="str">
        <f>IFERROR(VLOOKUP(Y92,【参考】数式用!$A$3:$B$58, 2, FALSE), "")</f>
        <v/>
      </c>
      <c r="AA92" s="160"/>
      <c r="AC92" s="130" t="e">
        <f>VLOOKUP(Y92,【参考】数式用!$A$3:$O$58,15,FALSE)</f>
        <v>#N/A</v>
      </c>
    </row>
    <row r="93" spans="1:29" ht="33.950000000000003" customHeight="1">
      <c r="A93" s="134"/>
      <c r="B93" s="161">
        <f t="shared" si="0"/>
        <v>49</v>
      </c>
      <c r="C93" s="517"/>
      <c r="D93" s="518"/>
      <c r="E93" s="518"/>
      <c r="F93" s="518"/>
      <c r="G93" s="518"/>
      <c r="H93" s="518"/>
      <c r="I93" s="518"/>
      <c r="J93" s="518"/>
      <c r="K93" s="518"/>
      <c r="L93" s="519"/>
      <c r="M93" s="514"/>
      <c r="N93" s="515"/>
      <c r="O93" s="515"/>
      <c r="P93" s="515"/>
      <c r="Q93" s="516"/>
      <c r="R93" s="513"/>
      <c r="S93" s="513"/>
      <c r="T93" s="513"/>
      <c r="U93" s="513"/>
      <c r="V93" s="513"/>
      <c r="W93" s="438"/>
      <c r="X93" s="439"/>
      <c r="Y93" s="441"/>
      <c r="Z93" s="159" t="str">
        <f>IFERROR(VLOOKUP(Y93,【参考】数式用!$A$3:$B$58, 2, FALSE), "")</f>
        <v/>
      </c>
      <c r="AA93" s="160"/>
      <c r="AC93" s="130" t="e">
        <f>VLOOKUP(Y93,【参考】数式用!$A$3:$O$58,15,FALSE)</f>
        <v>#N/A</v>
      </c>
    </row>
    <row r="94" spans="1:29" ht="33.950000000000003" customHeight="1">
      <c r="A94" s="134"/>
      <c r="B94" s="161">
        <f t="shared" si="0"/>
        <v>50</v>
      </c>
      <c r="C94" s="517"/>
      <c r="D94" s="518"/>
      <c r="E94" s="518"/>
      <c r="F94" s="518"/>
      <c r="G94" s="518"/>
      <c r="H94" s="518"/>
      <c r="I94" s="518"/>
      <c r="J94" s="518"/>
      <c r="K94" s="518"/>
      <c r="L94" s="519"/>
      <c r="M94" s="514"/>
      <c r="N94" s="515"/>
      <c r="O94" s="515"/>
      <c r="P94" s="515"/>
      <c r="Q94" s="516"/>
      <c r="R94" s="513"/>
      <c r="S94" s="513"/>
      <c r="T94" s="513"/>
      <c r="U94" s="513"/>
      <c r="V94" s="513"/>
      <c r="W94" s="438"/>
      <c r="X94" s="439"/>
      <c r="Y94" s="441"/>
      <c r="Z94" s="159" t="str">
        <f>IFERROR(VLOOKUP(Y94,【参考】数式用!$A$3:$B$58, 2, FALSE), "")</f>
        <v/>
      </c>
      <c r="AA94" s="160"/>
      <c r="AC94" s="130" t="e">
        <f>VLOOKUP(Y94,【参考】数式用!$A$3:$O$58,15,FALSE)</f>
        <v>#N/A</v>
      </c>
    </row>
    <row r="95" spans="1:29" ht="33.950000000000003" customHeight="1">
      <c r="A95" s="134"/>
      <c r="B95" s="161">
        <f t="shared" si="0"/>
        <v>51</v>
      </c>
      <c r="C95" s="517"/>
      <c r="D95" s="518"/>
      <c r="E95" s="518"/>
      <c r="F95" s="518"/>
      <c r="G95" s="518"/>
      <c r="H95" s="518"/>
      <c r="I95" s="518"/>
      <c r="J95" s="518"/>
      <c r="K95" s="518"/>
      <c r="L95" s="519"/>
      <c r="M95" s="514"/>
      <c r="N95" s="515"/>
      <c r="O95" s="515"/>
      <c r="P95" s="515"/>
      <c r="Q95" s="516"/>
      <c r="R95" s="513"/>
      <c r="S95" s="513"/>
      <c r="T95" s="513"/>
      <c r="U95" s="513"/>
      <c r="V95" s="513"/>
      <c r="W95" s="438"/>
      <c r="X95" s="439"/>
      <c r="Y95" s="441"/>
      <c r="Z95" s="159" t="str">
        <f>IFERROR(VLOOKUP(Y95,【参考】数式用!$A$3:$B$58, 2, FALSE), "")</f>
        <v/>
      </c>
      <c r="AA95" s="160"/>
      <c r="AC95" s="130" t="e">
        <f>VLOOKUP(Y95,【参考】数式用!$A$3:$O$58,15,FALSE)</f>
        <v>#N/A</v>
      </c>
    </row>
    <row r="96" spans="1:29" ht="33.950000000000003" customHeight="1">
      <c r="A96" s="134"/>
      <c r="B96" s="161">
        <f t="shared" si="0"/>
        <v>52</v>
      </c>
      <c r="C96" s="517"/>
      <c r="D96" s="518"/>
      <c r="E96" s="518"/>
      <c r="F96" s="518"/>
      <c r="G96" s="518"/>
      <c r="H96" s="518"/>
      <c r="I96" s="518"/>
      <c r="J96" s="518"/>
      <c r="K96" s="518"/>
      <c r="L96" s="519"/>
      <c r="M96" s="514"/>
      <c r="N96" s="515"/>
      <c r="O96" s="515"/>
      <c r="P96" s="515"/>
      <c r="Q96" s="516"/>
      <c r="R96" s="513"/>
      <c r="S96" s="513"/>
      <c r="T96" s="513"/>
      <c r="U96" s="513"/>
      <c r="V96" s="513"/>
      <c r="W96" s="438"/>
      <c r="X96" s="439"/>
      <c r="Y96" s="441"/>
      <c r="Z96" s="159" t="str">
        <f>IFERROR(VLOOKUP(Y96,【参考】数式用!$A$3:$B$58, 2, FALSE), "")</f>
        <v/>
      </c>
      <c r="AA96" s="160"/>
      <c r="AC96" s="130" t="e">
        <f>VLOOKUP(Y96,【参考】数式用!$A$3:$O$58,15,FALSE)</f>
        <v>#N/A</v>
      </c>
    </row>
    <row r="97" spans="1:29" ht="33.950000000000003" customHeight="1">
      <c r="A97" s="134"/>
      <c r="B97" s="161">
        <f t="shared" si="0"/>
        <v>53</v>
      </c>
      <c r="C97" s="517"/>
      <c r="D97" s="518"/>
      <c r="E97" s="518"/>
      <c r="F97" s="518"/>
      <c r="G97" s="518"/>
      <c r="H97" s="518"/>
      <c r="I97" s="518"/>
      <c r="J97" s="518"/>
      <c r="K97" s="518"/>
      <c r="L97" s="519"/>
      <c r="M97" s="514"/>
      <c r="N97" s="515"/>
      <c r="O97" s="515"/>
      <c r="P97" s="515"/>
      <c r="Q97" s="516"/>
      <c r="R97" s="513"/>
      <c r="S97" s="513"/>
      <c r="T97" s="513"/>
      <c r="U97" s="513"/>
      <c r="V97" s="513"/>
      <c r="W97" s="438"/>
      <c r="X97" s="439"/>
      <c r="Y97" s="441"/>
      <c r="Z97" s="159" t="str">
        <f>IFERROR(VLOOKUP(Y97,【参考】数式用!$A$3:$B$58, 2, FALSE), "")</f>
        <v/>
      </c>
      <c r="AA97" s="160"/>
      <c r="AC97" s="130" t="e">
        <f>VLOOKUP(Y97,【参考】数式用!$A$3:$O$58,15,FALSE)</f>
        <v>#N/A</v>
      </c>
    </row>
    <row r="98" spans="1:29" ht="33.950000000000003" customHeight="1">
      <c r="A98" s="134"/>
      <c r="B98" s="161">
        <f t="shared" si="0"/>
        <v>54</v>
      </c>
      <c r="C98" s="517"/>
      <c r="D98" s="518"/>
      <c r="E98" s="518"/>
      <c r="F98" s="518"/>
      <c r="G98" s="518"/>
      <c r="H98" s="518"/>
      <c r="I98" s="518"/>
      <c r="J98" s="518"/>
      <c r="K98" s="518"/>
      <c r="L98" s="519"/>
      <c r="M98" s="514"/>
      <c r="N98" s="515"/>
      <c r="O98" s="515"/>
      <c r="P98" s="515"/>
      <c r="Q98" s="516"/>
      <c r="R98" s="513"/>
      <c r="S98" s="513"/>
      <c r="T98" s="513"/>
      <c r="U98" s="513"/>
      <c r="V98" s="513"/>
      <c r="W98" s="438"/>
      <c r="X98" s="439"/>
      <c r="Y98" s="441"/>
      <c r="Z98" s="159" t="str">
        <f>IFERROR(VLOOKUP(Y98,【参考】数式用!$A$3:$B$58, 2, FALSE), "")</f>
        <v/>
      </c>
      <c r="AA98" s="160"/>
      <c r="AC98" s="130" t="e">
        <f>VLOOKUP(Y98,【参考】数式用!$A$3:$O$58,15,FALSE)</f>
        <v>#N/A</v>
      </c>
    </row>
    <row r="99" spans="1:29" ht="33.950000000000003" customHeight="1">
      <c r="A99" s="134"/>
      <c r="B99" s="161">
        <f t="shared" si="0"/>
        <v>55</v>
      </c>
      <c r="C99" s="517"/>
      <c r="D99" s="518"/>
      <c r="E99" s="518"/>
      <c r="F99" s="518"/>
      <c r="G99" s="518"/>
      <c r="H99" s="518"/>
      <c r="I99" s="518"/>
      <c r="J99" s="518"/>
      <c r="K99" s="518"/>
      <c r="L99" s="519"/>
      <c r="M99" s="514"/>
      <c r="N99" s="515"/>
      <c r="O99" s="515"/>
      <c r="P99" s="515"/>
      <c r="Q99" s="516"/>
      <c r="R99" s="513"/>
      <c r="S99" s="513"/>
      <c r="T99" s="513"/>
      <c r="U99" s="513"/>
      <c r="V99" s="513"/>
      <c r="W99" s="438"/>
      <c r="X99" s="439"/>
      <c r="Y99" s="441"/>
      <c r="Z99" s="159" t="str">
        <f>IFERROR(VLOOKUP(Y99,【参考】数式用!$A$3:$B$58, 2, FALSE), "")</f>
        <v/>
      </c>
      <c r="AA99" s="160"/>
      <c r="AC99" s="130" t="e">
        <f>VLOOKUP(Y99,【参考】数式用!$A$3:$O$58,15,FALSE)</f>
        <v>#N/A</v>
      </c>
    </row>
    <row r="100" spans="1:29" ht="33.950000000000003" customHeight="1">
      <c r="A100" s="134"/>
      <c r="B100" s="161">
        <f t="shared" si="0"/>
        <v>56</v>
      </c>
      <c r="C100" s="517"/>
      <c r="D100" s="518"/>
      <c r="E100" s="518"/>
      <c r="F100" s="518"/>
      <c r="G100" s="518"/>
      <c r="H100" s="518"/>
      <c r="I100" s="518"/>
      <c r="J100" s="518"/>
      <c r="K100" s="518"/>
      <c r="L100" s="519"/>
      <c r="M100" s="514"/>
      <c r="N100" s="515"/>
      <c r="O100" s="515"/>
      <c r="P100" s="515"/>
      <c r="Q100" s="516"/>
      <c r="R100" s="513"/>
      <c r="S100" s="513"/>
      <c r="T100" s="513"/>
      <c r="U100" s="513"/>
      <c r="V100" s="513"/>
      <c r="W100" s="438"/>
      <c r="X100" s="439"/>
      <c r="Y100" s="441"/>
      <c r="Z100" s="159" t="str">
        <f>IFERROR(VLOOKUP(Y100,【参考】数式用!$A$3:$B$58, 2, FALSE), "")</f>
        <v/>
      </c>
      <c r="AA100" s="160"/>
      <c r="AC100" s="130" t="e">
        <f>VLOOKUP(Y100,【参考】数式用!$A$3:$O$58,15,FALSE)</f>
        <v>#N/A</v>
      </c>
    </row>
    <row r="101" spans="1:29" ht="33.950000000000003" customHeight="1">
      <c r="A101" s="134"/>
      <c r="B101" s="161">
        <f t="shared" si="0"/>
        <v>57</v>
      </c>
      <c r="C101" s="517"/>
      <c r="D101" s="518"/>
      <c r="E101" s="518"/>
      <c r="F101" s="518"/>
      <c r="G101" s="518"/>
      <c r="H101" s="518"/>
      <c r="I101" s="518"/>
      <c r="J101" s="518"/>
      <c r="K101" s="518"/>
      <c r="L101" s="519"/>
      <c r="M101" s="514"/>
      <c r="N101" s="515"/>
      <c r="O101" s="515"/>
      <c r="P101" s="515"/>
      <c r="Q101" s="516"/>
      <c r="R101" s="513"/>
      <c r="S101" s="513"/>
      <c r="T101" s="513"/>
      <c r="U101" s="513"/>
      <c r="V101" s="513"/>
      <c r="W101" s="438"/>
      <c r="X101" s="439"/>
      <c r="Y101" s="441"/>
      <c r="Z101" s="159" t="str">
        <f>IFERROR(VLOOKUP(Y101,【参考】数式用!$A$3:$B$58, 2, FALSE), "")</f>
        <v/>
      </c>
      <c r="AA101" s="160"/>
      <c r="AC101" s="130" t="e">
        <f>VLOOKUP(Y101,【参考】数式用!$A$3:$O$58,15,FALSE)</f>
        <v>#N/A</v>
      </c>
    </row>
    <row r="102" spans="1:29" ht="33.950000000000003" customHeight="1">
      <c r="A102" s="134"/>
      <c r="B102" s="161">
        <f t="shared" si="0"/>
        <v>58</v>
      </c>
      <c r="C102" s="517"/>
      <c r="D102" s="518"/>
      <c r="E102" s="518"/>
      <c r="F102" s="518"/>
      <c r="G102" s="518"/>
      <c r="H102" s="518"/>
      <c r="I102" s="518"/>
      <c r="J102" s="518"/>
      <c r="K102" s="518"/>
      <c r="L102" s="519"/>
      <c r="M102" s="514"/>
      <c r="N102" s="515"/>
      <c r="O102" s="515"/>
      <c r="P102" s="515"/>
      <c r="Q102" s="516"/>
      <c r="R102" s="513"/>
      <c r="S102" s="513"/>
      <c r="T102" s="513"/>
      <c r="U102" s="513"/>
      <c r="V102" s="513"/>
      <c r="W102" s="438"/>
      <c r="X102" s="439"/>
      <c r="Y102" s="441"/>
      <c r="Z102" s="159" t="str">
        <f>IFERROR(VLOOKUP(Y102,【参考】数式用!$A$3:$B$58, 2, FALSE), "")</f>
        <v/>
      </c>
      <c r="AA102" s="160"/>
      <c r="AC102" s="130" t="e">
        <f>VLOOKUP(Y102,【参考】数式用!$A$3:$O$58,15,FALSE)</f>
        <v>#N/A</v>
      </c>
    </row>
    <row r="103" spans="1:29" ht="33.950000000000003" customHeight="1">
      <c r="A103" s="134"/>
      <c r="B103" s="161">
        <f t="shared" si="0"/>
        <v>59</v>
      </c>
      <c r="C103" s="517"/>
      <c r="D103" s="518"/>
      <c r="E103" s="518"/>
      <c r="F103" s="518"/>
      <c r="G103" s="518"/>
      <c r="H103" s="518"/>
      <c r="I103" s="518"/>
      <c r="J103" s="518"/>
      <c r="K103" s="518"/>
      <c r="L103" s="519"/>
      <c r="M103" s="514"/>
      <c r="N103" s="515"/>
      <c r="O103" s="515"/>
      <c r="P103" s="515"/>
      <c r="Q103" s="516"/>
      <c r="R103" s="513"/>
      <c r="S103" s="513"/>
      <c r="T103" s="513"/>
      <c r="U103" s="513"/>
      <c r="V103" s="513"/>
      <c r="W103" s="438"/>
      <c r="X103" s="439"/>
      <c r="Y103" s="441"/>
      <c r="Z103" s="159" t="str">
        <f>IFERROR(VLOOKUP(Y103,【参考】数式用!$A$3:$B$58, 2, FALSE), "")</f>
        <v/>
      </c>
      <c r="AA103" s="160"/>
      <c r="AC103" s="130" t="e">
        <f>VLOOKUP(Y103,【参考】数式用!$A$3:$O$58,15,FALSE)</f>
        <v>#N/A</v>
      </c>
    </row>
    <row r="104" spans="1:29" ht="33.950000000000003" customHeight="1">
      <c r="A104" s="134"/>
      <c r="B104" s="161">
        <f t="shared" si="0"/>
        <v>60</v>
      </c>
      <c r="C104" s="517"/>
      <c r="D104" s="518"/>
      <c r="E104" s="518"/>
      <c r="F104" s="518"/>
      <c r="G104" s="518"/>
      <c r="H104" s="518"/>
      <c r="I104" s="518"/>
      <c r="J104" s="518"/>
      <c r="K104" s="518"/>
      <c r="L104" s="519"/>
      <c r="M104" s="514"/>
      <c r="N104" s="515"/>
      <c r="O104" s="515"/>
      <c r="P104" s="515"/>
      <c r="Q104" s="516"/>
      <c r="R104" s="513"/>
      <c r="S104" s="513"/>
      <c r="T104" s="513"/>
      <c r="U104" s="513"/>
      <c r="V104" s="513"/>
      <c r="W104" s="438"/>
      <c r="X104" s="439"/>
      <c r="Y104" s="441"/>
      <c r="Z104" s="159" t="str">
        <f>IFERROR(VLOOKUP(Y104,【参考】数式用!$A$3:$B$58, 2, FALSE), "")</f>
        <v/>
      </c>
      <c r="AA104" s="160"/>
      <c r="AC104" s="130" t="e">
        <f>VLOOKUP(Y104,【参考】数式用!$A$3:$O$58,15,FALSE)</f>
        <v>#N/A</v>
      </c>
    </row>
    <row r="105" spans="1:29" ht="33.950000000000003" customHeight="1">
      <c r="A105" s="134"/>
      <c r="B105" s="161">
        <f t="shared" si="0"/>
        <v>61</v>
      </c>
      <c r="C105" s="517"/>
      <c r="D105" s="518"/>
      <c r="E105" s="518"/>
      <c r="F105" s="518"/>
      <c r="G105" s="518"/>
      <c r="H105" s="518"/>
      <c r="I105" s="518"/>
      <c r="J105" s="518"/>
      <c r="K105" s="518"/>
      <c r="L105" s="519"/>
      <c r="M105" s="514"/>
      <c r="N105" s="515"/>
      <c r="O105" s="515"/>
      <c r="P105" s="515"/>
      <c r="Q105" s="516"/>
      <c r="R105" s="513"/>
      <c r="S105" s="513"/>
      <c r="T105" s="513"/>
      <c r="U105" s="513"/>
      <c r="V105" s="513"/>
      <c r="W105" s="438"/>
      <c r="X105" s="439"/>
      <c r="Y105" s="441"/>
      <c r="Z105" s="159" t="str">
        <f>IFERROR(VLOOKUP(Y105,【参考】数式用!$A$3:$B$58, 2, FALSE), "")</f>
        <v/>
      </c>
      <c r="AA105" s="160"/>
      <c r="AC105" s="130" t="e">
        <f>VLOOKUP(Y105,【参考】数式用!$A$3:$O$58,15,FALSE)</f>
        <v>#N/A</v>
      </c>
    </row>
    <row r="106" spans="1:29" ht="33.950000000000003" customHeight="1">
      <c r="A106" s="134"/>
      <c r="B106" s="161">
        <f t="shared" si="0"/>
        <v>62</v>
      </c>
      <c r="C106" s="517"/>
      <c r="D106" s="518"/>
      <c r="E106" s="518"/>
      <c r="F106" s="518"/>
      <c r="G106" s="518"/>
      <c r="H106" s="518"/>
      <c r="I106" s="518"/>
      <c r="J106" s="518"/>
      <c r="K106" s="518"/>
      <c r="L106" s="519"/>
      <c r="M106" s="514"/>
      <c r="N106" s="515"/>
      <c r="O106" s="515"/>
      <c r="P106" s="515"/>
      <c r="Q106" s="516"/>
      <c r="R106" s="513"/>
      <c r="S106" s="513"/>
      <c r="T106" s="513"/>
      <c r="U106" s="513"/>
      <c r="V106" s="513"/>
      <c r="W106" s="438"/>
      <c r="X106" s="439"/>
      <c r="Y106" s="441"/>
      <c r="Z106" s="159" t="str">
        <f>IFERROR(VLOOKUP(Y106,【参考】数式用!$A$3:$B$58, 2, FALSE), "")</f>
        <v/>
      </c>
      <c r="AA106" s="160"/>
      <c r="AC106" s="130" t="e">
        <f>VLOOKUP(Y106,【参考】数式用!$A$3:$O$58,15,FALSE)</f>
        <v>#N/A</v>
      </c>
    </row>
    <row r="107" spans="1:29" ht="33.950000000000003" customHeight="1">
      <c r="A107" s="134"/>
      <c r="B107" s="161">
        <f t="shared" si="0"/>
        <v>63</v>
      </c>
      <c r="C107" s="517"/>
      <c r="D107" s="518"/>
      <c r="E107" s="518"/>
      <c r="F107" s="518"/>
      <c r="G107" s="518"/>
      <c r="H107" s="518"/>
      <c r="I107" s="518"/>
      <c r="J107" s="518"/>
      <c r="K107" s="518"/>
      <c r="L107" s="519"/>
      <c r="M107" s="514"/>
      <c r="N107" s="515"/>
      <c r="O107" s="515"/>
      <c r="P107" s="515"/>
      <c r="Q107" s="516"/>
      <c r="R107" s="513"/>
      <c r="S107" s="513"/>
      <c r="T107" s="513"/>
      <c r="U107" s="513"/>
      <c r="V107" s="513"/>
      <c r="W107" s="438"/>
      <c r="X107" s="439"/>
      <c r="Y107" s="441"/>
      <c r="Z107" s="159" t="str">
        <f>IFERROR(VLOOKUP(Y107,【参考】数式用!$A$3:$B$58, 2, FALSE), "")</f>
        <v/>
      </c>
      <c r="AA107" s="160"/>
      <c r="AC107" s="130" t="e">
        <f>VLOOKUP(Y107,【参考】数式用!$A$3:$O$58,15,FALSE)</f>
        <v>#N/A</v>
      </c>
    </row>
    <row r="108" spans="1:29" ht="33.950000000000003" customHeight="1">
      <c r="A108" s="134"/>
      <c r="B108" s="161">
        <f t="shared" si="0"/>
        <v>64</v>
      </c>
      <c r="C108" s="517"/>
      <c r="D108" s="518"/>
      <c r="E108" s="518"/>
      <c r="F108" s="518"/>
      <c r="G108" s="518"/>
      <c r="H108" s="518"/>
      <c r="I108" s="518"/>
      <c r="J108" s="518"/>
      <c r="K108" s="518"/>
      <c r="L108" s="519"/>
      <c r="M108" s="514"/>
      <c r="N108" s="515"/>
      <c r="O108" s="515"/>
      <c r="P108" s="515"/>
      <c r="Q108" s="516"/>
      <c r="R108" s="513"/>
      <c r="S108" s="513"/>
      <c r="T108" s="513"/>
      <c r="U108" s="513"/>
      <c r="V108" s="513"/>
      <c r="W108" s="438"/>
      <c r="X108" s="439"/>
      <c r="Y108" s="441"/>
      <c r="Z108" s="159" t="str">
        <f>IFERROR(VLOOKUP(Y108,【参考】数式用!$A$3:$B$58, 2, FALSE), "")</f>
        <v/>
      </c>
      <c r="AA108" s="160"/>
      <c r="AC108" s="130" t="e">
        <f>VLOOKUP(Y108,【参考】数式用!$A$3:$O$58,15,FALSE)</f>
        <v>#N/A</v>
      </c>
    </row>
    <row r="109" spans="1:29" ht="33.950000000000003" customHeight="1">
      <c r="A109" s="134"/>
      <c r="B109" s="161">
        <f t="shared" si="0"/>
        <v>65</v>
      </c>
      <c r="C109" s="517"/>
      <c r="D109" s="518"/>
      <c r="E109" s="518"/>
      <c r="F109" s="518"/>
      <c r="G109" s="518"/>
      <c r="H109" s="518"/>
      <c r="I109" s="518"/>
      <c r="J109" s="518"/>
      <c r="K109" s="518"/>
      <c r="L109" s="519"/>
      <c r="M109" s="514"/>
      <c r="N109" s="515"/>
      <c r="O109" s="515"/>
      <c r="P109" s="515"/>
      <c r="Q109" s="516"/>
      <c r="R109" s="513"/>
      <c r="S109" s="513"/>
      <c r="T109" s="513"/>
      <c r="U109" s="513"/>
      <c r="V109" s="513"/>
      <c r="W109" s="438"/>
      <c r="X109" s="439"/>
      <c r="Y109" s="441"/>
      <c r="Z109" s="159" t="str">
        <f>IFERROR(VLOOKUP(Y109,【参考】数式用!$A$3:$B$58, 2, FALSE), "")</f>
        <v/>
      </c>
      <c r="AA109" s="160"/>
      <c r="AC109" s="130" t="e">
        <f>VLOOKUP(Y109,【参考】数式用!$A$3:$O$58,15,FALSE)</f>
        <v>#N/A</v>
      </c>
    </row>
    <row r="110" spans="1:29" ht="33.950000000000003" customHeight="1">
      <c r="A110" s="134"/>
      <c r="B110" s="161">
        <f t="shared" si="0"/>
        <v>66</v>
      </c>
      <c r="C110" s="517"/>
      <c r="D110" s="518"/>
      <c r="E110" s="518"/>
      <c r="F110" s="518"/>
      <c r="G110" s="518"/>
      <c r="H110" s="518"/>
      <c r="I110" s="518"/>
      <c r="J110" s="518"/>
      <c r="K110" s="518"/>
      <c r="L110" s="519"/>
      <c r="M110" s="514"/>
      <c r="N110" s="515"/>
      <c r="O110" s="515"/>
      <c r="P110" s="515"/>
      <c r="Q110" s="516"/>
      <c r="R110" s="513"/>
      <c r="S110" s="513"/>
      <c r="T110" s="513"/>
      <c r="U110" s="513"/>
      <c r="V110" s="513"/>
      <c r="W110" s="438"/>
      <c r="X110" s="439"/>
      <c r="Y110" s="441"/>
      <c r="Z110" s="159" t="str">
        <f>IFERROR(VLOOKUP(Y110,【参考】数式用!$A$3:$B$58, 2, FALSE), "")</f>
        <v/>
      </c>
      <c r="AA110" s="160"/>
      <c r="AC110" s="130" t="e">
        <f>VLOOKUP(Y110,【参考】数式用!$A$3:$O$58,15,FALSE)</f>
        <v>#N/A</v>
      </c>
    </row>
    <row r="111" spans="1:29" ht="33.950000000000003" customHeight="1">
      <c r="A111" s="134"/>
      <c r="B111" s="161">
        <f t="shared" ref="B111:B144" si="1">B110+1</f>
        <v>67</v>
      </c>
      <c r="C111" s="517"/>
      <c r="D111" s="518"/>
      <c r="E111" s="518"/>
      <c r="F111" s="518"/>
      <c r="G111" s="518"/>
      <c r="H111" s="518"/>
      <c r="I111" s="518"/>
      <c r="J111" s="518"/>
      <c r="K111" s="518"/>
      <c r="L111" s="519"/>
      <c r="M111" s="514"/>
      <c r="N111" s="515"/>
      <c r="O111" s="515"/>
      <c r="P111" s="515"/>
      <c r="Q111" s="516"/>
      <c r="R111" s="513"/>
      <c r="S111" s="513"/>
      <c r="T111" s="513"/>
      <c r="U111" s="513"/>
      <c r="V111" s="513"/>
      <c r="W111" s="438"/>
      <c r="X111" s="439"/>
      <c r="Y111" s="441"/>
      <c r="Z111" s="159" t="str">
        <f>IFERROR(VLOOKUP(Y111,【参考】数式用!$A$3:$B$58, 2, FALSE), "")</f>
        <v/>
      </c>
      <c r="AA111" s="160"/>
      <c r="AC111" s="130" t="e">
        <f>VLOOKUP(Y111,【参考】数式用!$A$3:$O$58,15,FALSE)</f>
        <v>#N/A</v>
      </c>
    </row>
    <row r="112" spans="1:29" ht="33.950000000000003" customHeight="1">
      <c r="A112" s="134"/>
      <c r="B112" s="161">
        <f t="shared" si="1"/>
        <v>68</v>
      </c>
      <c r="C112" s="517"/>
      <c r="D112" s="518"/>
      <c r="E112" s="518"/>
      <c r="F112" s="518"/>
      <c r="G112" s="518"/>
      <c r="H112" s="518"/>
      <c r="I112" s="518"/>
      <c r="J112" s="518"/>
      <c r="K112" s="518"/>
      <c r="L112" s="519"/>
      <c r="M112" s="514"/>
      <c r="N112" s="515"/>
      <c r="O112" s="515"/>
      <c r="P112" s="515"/>
      <c r="Q112" s="516"/>
      <c r="R112" s="513"/>
      <c r="S112" s="513"/>
      <c r="T112" s="513"/>
      <c r="U112" s="513"/>
      <c r="V112" s="513"/>
      <c r="W112" s="438"/>
      <c r="X112" s="439"/>
      <c r="Y112" s="441"/>
      <c r="Z112" s="159" t="str">
        <f>IFERROR(VLOOKUP(Y112,【参考】数式用!$A$3:$B$58, 2, FALSE), "")</f>
        <v/>
      </c>
      <c r="AA112" s="160"/>
      <c r="AC112" s="130" t="e">
        <f>VLOOKUP(Y112,【参考】数式用!$A$3:$O$58,15,FALSE)</f>
        <v>#N/A</v>
      </c>
    </row>
    <row r="113" spans="1:29" ht="33.950000000000003" customHeight="1">
      <c r="A113" s="134"/>
      <c r="B113" s="161">
        <f t="shared" si="1"/>
        <v>69</v>
      </c>
      <c r="C113" s="517"/>
      <c r="D113" s="518"/>
      <c r="E113" s="518"/>
      <c r="F113" s="518"/>
      <c r="G113" s="518"/>
      <c r="H113" s="518"/>
      <c r="I113" s="518"/>
      <c r="J113" s="518"/>
      <c r="K113" s="518"/>
      <c r="L113" s="519"/>
      <c r="M113" s="514"/>
      <c r="N113" s="515"/>
      <c r="O113" s="515"/>
      <c r="P113" s="515"/>
      <c r="Q113" s="516"/>
      <c r="R113" s="513"/>
      <c r="S113" s="513"/>
      <c r="T113" s="513"/>
      <c r="U113" s="513"/>
      <c r="V113" s="513"/>
      <c r="W113" s="438"/>
      <c r="X113" s="439"/>
      <c r="Y113" s="441"/>
      <c r="Z113" s="159" t="str">
        <f>IFERROR(VLOOKUP(Y113,【参考】数式用!$A$3:$B$58, 2, FALSE), "")</f>
        <v/>
      </c>
      <c r="AA113" s="160"/>
      <c r="AC113" s="130" t="e">
        <f>VLOOKUP(Y113,【参考】数式用!$A$3:$O$58,15,FALSE)</f>
        <v>#N/A</v>
      </c>
    </row>
    <row r="114" spans="1:29" ht="33.950000000000003" customHeight="1">
      <c r="A114" s="134"/>
      <c r="B114" s="161">
        <f t="shared" si="1"/>
        <v>70</v>
      </c>
      <c r="C114" s="517"/>
      <c r="D114" s="518"/>
      <c r="E114" s="518"/>
      <c r="F114" s="518"/>
      <c r="G114" s="518"/>
      <c r="H114" s="518"/>
      <c r="I114" s="518"/>
      <c r="J114" s="518"/>
      <c r="K114" s="518"/>
      <c r="L114" s="519"/>
      <c r="M114" s="514"/>
      <c r="N114" s="515"/>
      <c r="O114" s="515"/>
      <c r="P114" s="515"/>
      <c r="Q114" s="516"/>
      <c r="R114" s="513"/>
      <c r="S114" s="513"/>
      <c r="T114" s="513"/>
      <c r="U114" s="513"/>
      <c r="V114" s="513"/>
      <c r="W114" s="438"/>
      <c r="X114" s="439"/>
      <c r="Y114" s="441"/>
      <c r="Z114" s="159" t="str">
        <f>IFERROR(VLOOKUP(Y114,【参考】数式用!$A$3:$B$58, 2, FALSE), "")</f>
        <v/>
      </c>
      <c r="AA114" s="160"/>
      <c r="AC114" s="130" t="e">
        <f>VLOOKUP(Y114,【参考】数式用!$A$3:$O$58,15,FALSE)</f>
        <v>#N/A</v>
      </c>
    </row>
    <row r="115" spans="1:29" ht="33.950000000000003" customHeight="1">
      <c r="A115" s="134"/>
      <c r="B115" s="161">
        <f t="shared" si="1"/>
        <v>71</v>
      </c>
      <c r="C115" s="517"/>
      <c r="D115" s="518"/>
      <c r="E115" s="518"/>
      <c r="F115" s="518"/>
      <c r="G115" s="518"/>
      <c r="H115" s="518"/>
      <c r="I115" s="518"/>
      <c r="J115" s="518"/>
      <c r="K115" s="518"/>
      <c r="L115" s="519"/>
      <c r="M115" s="514"/>
      <c r="N115" s="515"/>
      <c r="O115" s="515"/>
      <c r="P115" s="515"/>
      <c r="Q115" s="516"/>
      <c r="R115" s="513"/>
      <c r="S115" s="513"/>
      <c r="T115" s="513"/>
      <c r="U115" s="513"/>
      <c r="V115" s="513"/>
      <c r="W115" s="438"/>
      <c r="X115" s="439"/>
      <c r="Y115" s="441"/>
      <c r="Z115" s="159" t="str">
        <f>IFERROR(VLOOKUP(Y115,【参考】数式用!$A$3:$B$58, 2, FALSE), "")</f>
        <v/>
      </c>
      <c r="AA115" s="160"/>
      <c r="AC115" s="130" t="e">
        <f>VLOOKUP(Y115,【参考】数式用!$A$3:$O$58,15,FALSE)</f>
        <v>#N/A</v>
      </c>
    </row>
    <row r="116" spans="1:29" ht="33.950000000000003" customHeight="1">
      <c r="A116" s="134"/>
      <c r="B116" s="161">
        <f t="shared" si="1"/>
        <v>72</v>
      </c>
      <c r="C116" s="517"/>
      <c r="D116" s="518"/>
      <c r="E116" s="518"/>
      <c r="F116" s="518"/>
      <c r="G116" s="518"/>
      <c r="H116" s="518"/>
      <c r="I116" s="518"/>
      <c r="J116" s="518"/>
      <c r="K116" s="518"/>
      <c r="L116" s="519"/>
      <c r="M116" s="514"/>
      <c r="N116" s="515"/>
      <c r="O116" s="515"/>
      <c r="P116" s="515"/>
      <c r="Q116" s="516"/>
      <c r="R116" s="513"/>
      <c r="S116" s="513"/>
      <c r="T116" s="513"/>
      <c r="U116" s="513"/>
      <c r="V116" s="513"/>
      <c r="W116" s="438"/>
      <c r="X116" s="439"/>
      <c r="Y116" s="441"/>
      <c r="Z116" s="159" t="str">
        <f>IFERROR(VLOOKUP(Y116,【参考】数式用!$A$3:$B$58, 2, FALSE), "")</f>
        <v/>
      </c>
      <c r="AA116" s="160"/>
      <c r="AC116" s="130" t="e">
        <f>VLOOKUP(Y116,【参考】数式用!$A$3:$O$58,15,FALSE)</f>
        <v>#N/A</v>
      </c>
    </row>
    <row r="117" spans="1:29" ht="33.950000000000003" customHeight="1">
      <c r="A117" s="134"/>
      <c r="B117" s="161">
        <f t="shared" si="1"/>
        <v>73</v>
      </c>
      <c r="C117" s="517"/>
      <c r="D117" s="518"/>
      <c r="E117" s="518"/>
      <c r="F117" s="518"/>
      <c r="G117" s="518"/>
      <c r="H117" s="518"/>
      <c r="I117" s="518"/>
      <c r="J117" s="518"/>
      <c r="K117" s="518"/>
      <c r="L117" s="519"/>
      <c r="M117" s="514"/>
      <c r="N117" s="515"/>
      <c r="O117" s="515"/>
      <c r="P117" s="515"/>
      <c r="Q117" s="516"/>
      <c r="R117" s="513"/>
      <c r="S117" s="513"/>
      <c r="T117" s="513"/>
      <c r="U117" s="513"/>
      <c r="V117" s="513"/>
      <c r="W117" s="438"/>
      <c r="X117" s="439"/>
      <c r="Y117" s="441"/>
      <c r="Z117" s="159" t="str">
        <f>IFERROR(VLOOKUP(Y117,【参考】数式用!$A$3:$B$58, 2, FALSE), "")</f>
        <v/>
      </c>
      <c r="AA117" s="160"/>
      <c r="AC117" s="130" t="e">
        <f>VLOOKUP(Y117,【参考】数式用!$A$3:$O$58,15,FALSE)</f>
        <v>#N/A</v>
      </c>
    </row>
    <row r="118" spans="1:29" ht="33.950000000000003" customHeight="1">
      <c r="A118" s="134"/>
      <c r="B118" s="161">
        <f t="shared" si="1"/>
        <v>74</v>
      </c>
      <c r="C118" s="517"/>
      <c r="D118" s="518"/>
      <c r="E118" s="518"/>
      <c r="F118" s="518"/>
      <c r="G118" s="518"/>
      <c r="H118" s="518"/>
      <c r="I118" s="518"/>
      <c r="J118" s="518"/>
      <c r="K118" s="518"/>
      <c r="L118" s="519"/>
      <c r="M118" s="514"/>
      <c r="N118" s="515"/>
      <c r="O118" s="515"/>
      <c r="P118" s="515"/>
      <c r="Q118" s="516"/>
      <c r="R118" s="513"/>
      <c r="S118" s="513"/>
      <c r="T118" s="513"/>
      <c r="U118" s="513"/>
      <c r="V118" s="513"/>
      <c r="W118" s="438"/>
      <c r="X118" s="439"/>
      <c r="Y118" s="441"/>
      <c r="Z118" s="159" t="str">
        <f>IFERROR(VLOOKUP(Y118,【参考】数式用!$A$3:$B$58, 2, FALSE), "")</f>
        <v/>
      </c>
      <c r="AA118" s="160"/>
      <c r="AC118" s="130" t="e">
        <f>VLOOKUP(Y118,【参考】数式用!$A$3:$O$58,15,FALSE)</f>
        <v>#N/A</v>
      </c>
    </row>
    <row r="119" spans="1:29" ht="33.950000000000003" customHeight="1">
      <c r="A119" s="134"/>
      <c r="B119" s="161">
        <f t="shared" si="1"/>
        <v>75</v>
      </c>
      <c r="C119" s="517"/>
      <c r="D119" s="518"/>
      <c r="E119" s="518"/>
      <c r="F119" s="518"/>
      <c r="G119" s="518"/>
      <c r="H119" s="518"/>
      <c r="I119" s="518"/>
      <c r="J119" s="518"/>
      <c r="K119" s="518"/>
      <c r="L119" s="519"/>
      <c r="M119" s="514"/>
      <c r="N119" s="515"/>
      <c r="O119" s="515"/>
      <c r="P119" s="515"/>
      <c r="Q119" s="516"/>
      <c r="R119" s="513"/>
      <c r="S119" s="513"/>
      <c r="T119" s="513"/>
      <c r="U119" s="513"/>
      <c r="V119" s="513"/>
      <c r="W119" s="438"/>
      <c r="X119" s="439"/>
      <c r="Y119" s="441"/>
      <c r="Z119" s="159" t="str">
        <f>IFERROR(VLOOKUP(Y119,【参考】数式用!$A$3:$B$58, 2, FALSE), "")</f>
        <v/>
      </c>
      <c r="AA119" s="160"/>
      <c r="AC119" s="130" t="e">
        <f>VLOOKUP(Y119,【参考】数式用!$A$3:$O$58,15,FALSE)</f>
        <v>#N/A</v>
      </c>
    </row>
    <row r="120" spans="1:29" ht="33.950000000000003" customHeight="1">
      <c r="A120" s="134"/>
      <c r="B120" s="161">
        <f t="shared" si="1"/>
        <v>76</v>
      </c>
      <c r="C120" s="517"/>
      <c r="D120" s="518"/>
      <c r="E120" s="518"/>
      <c r="F120" s="518"/>
      <c r="G120" s="518"/>
      <c r="H120" s="518"/>
      <c r="I120" s="518"/>
      <c r="J120" s="518"/>
      <c r="K120" s="518"/>
      <c r="L120" s="519"/>
      <c r="M120" s="514"/>
      <c r="N120" s="515"/>
      <c r="O120" s="515"/>
      <c r="P120" s="515"/>
      <c r="Q120" s="516"/>
      <c r="R120" s="513"/>
      <c r="S120" s="513"/>
      <c r="T120" s="513"/>
      <c r="U120" s="513"/>
      <c r="V120" s="513"/>
      <c r="W120" s="438"/>
      <c r="X120" s="439"/>
      <c r="Y120" s="441"/>
      <c r="Z120" s="159" t="str">
        <f>IFERROR(VLOOKUP(Y120,【参考】数式用!$A$3:$B$58, 2, FALSE), "")</f>
        <v/>
      </c>
      <c r="AA120" s="160"/>
      <c r="AC120" s="130" t="e">
        <f>VLOOKUP(Y120,【参考】数式用!$A$3:$O$58,15,FALSE)</f>
        <v>#N/A</v>
      </c>
    </row>
    <row r="121" spans="1:29" ht="33.950000000000003" customHeight="1">
      <c r="A121" s="134"/>
      <c r="B121" s="161">
        <f t="shared" si="1"/>
        <v>77</v>
      </c>
      <c r="C121" s="517"/>
      <c r="D121" s="518"/>
      <c r="E121" s="518"/>
      <c r="F121" s="518"/>
      <c r="G121" s="518"/>
      <c r="H121" s="518"/>
      <c r="I121" s="518"/>
      <c r="J121" s="518"/>
      <c r="K121" s="518"/>
      <c r="L121" s="519"/>
      <c r="M121" s="514"/>
      <c r="N121" s="515"/>
      <c r="O121" s="515"/>
      <c r="P121" s="515"/>
      <c r="Q121" s="516"/>
      <c r="R121" s="513"/>
      <c r="S121" s="513"/>
      <c r="T121" s="513"/>
      <c r="U121" s="513"/>
      <c r="V121" s="513"/>
      <c r="W121" s="438"/>
      <c r="X121" s="439"/>
      <c r="Y121" s="441"/>
      <c r="Z121" s="159" t="str">
        <f>IFERROR(VLOOKUP(Y121,【参考】数式用!$A$3:$B$58, 2, FALSE), "")</f>
        <v/>
      </c>
      <c r="AA121" s="160"/>
      <c r="AC121" s="130" t="e">
        <f>VLOOKUP(Y121,【参考】数式用!$A$3:$O$58,15,FALSE)</f>
        <v>#N/A</v>
      </c>
    </row>
    <row r="122" spans="1:29" ht="33.950000000000003" customHeight="1">
      <c r="A122" s="134"/>
      <c r="B122" s="161">
        <f t="shared" si="1"/>
        <v>78</v>
      </c>
      <c r="C122" s="517"/>
      <c r="D122" s="518"/>
      <c r="E122" s="518"/>
      <c r="F122" s="518"/>
      <c r="G122" s="518"/>
      <c r="H122" s="518"/>
      <c r="I122" s="518"/>
      <c r="J122" s="518"/>
      <c r="K122" s="518"/>
      <c r="L122" s="519"/>
      <c r="M122" s="514"/>
      <c r="N122" s="515"/>
      <c r="O122" s="515"/>
      <c r="P122" s="515"/>
      <c r="Q122" s="516"/>
      <c r="R122" s="513"/>
      <c r="S122" s="513"/>
      <c r="T122" s="513"/>
      <c r="U122" s="513"/>
      <c r="V122" s="513"/>
      <c r="W122" s="438"/>
      <c r="X122" s="439"/>
      <c r="Y122" s="441"/>
      <c r="Z122" s="159" t="str">
        <f>IFERROR(VLOOKUP(Y122,【参考】数式用!$A$3:$B$58, 2, FALSE), "")</f>
        <v/>
      </c>
      <c r="AA122" s="160"/>
      <c r="AC122" s="130" t="e">
        <f>VLOOKUP(Y122,【参考】数式用!$A$3:$O$58,15,FALSE)</f>
        <v>#N/A</v>
      </c>
    </row>
    <row r="123" spans="1:29" ht="33.950000000000003" customHeight="1">
      <c r="A123" s="134"/>
      <c r="B123" s="161">
        <f t="shared" si="1"/>
        <v>79</v>
      </c>
      <c r="C123" s="517"/>
      <c r="D123" s="518"/>
      <c r="E123" s="518"/>
      <c r="F123" s="518"/>
      <c r="G123" s="518"/>
      <c r="H123" s="518"/>
      <c r="I123" s="518"/>
      <c r="J123" s="518"/>
      <c r="K123" s="518"/>
      <c r="L123" s="519"/>
      <c r="M123" s="514"/>
      <c r="N123" s="515"/>
      <c r="O123" s="515"/>
      <c r="P123" s="515"/>
      <c r="Q123" s="516"/>
      <c r="R123" s="513"/>
      <c r="S123" s="513"/>
      <c r="T123" s="513"/>
      <c r="U123" s="513"/>
      <c r="V123" s="513"/>
      <c r="W123" s="438"/>
      <c r="X123" s="439"/>
      <c r="Y123" s="441"/>
      <c r="Z123" s="159" t="str">
        <f>IFERROR(VLOOKUP(Y123,【参考】数式用!$A$3:$B$58, 2, FALSE), "")</f>
        <v/>
      </c>
      <c r="AA123" s="160"/>
      <c r="AC123" s="130" t="e">
        <f>VLOOKUP(Y123,【参考】数式用!$A$3:$O$58,15,FALSE)</f>
        <v>#N/A</v>
      </c>
    </row>
    <row r="124" spans="1:29" ht="33.950000000000003" customHeight="1">
      <c r="A124" s="134"/>
      <c r="B124" s="161">
        <f t="shared" si="1"/>
        <v>80</v>
      </c>
      <c r="C124" s="517"/>
      <c r="D124" s="518"/>
      <c r="E124" s="518"/>
      <c r="F124" s="518"/>
      <c r="G124" s="518"/>
      <c r="H124" s="518"/>
      <c r="I124" s="518"/>
      <c r="J124" s="518"/>
      <c r="K124" s="518"/>
      <c r="L124" s="519"/>
      <c r="M124" s="514"/>
      <c r="N124" s="515"/>
      <c r="O124" s="515"/>
      <c r="P124" s="515"/>
      <c r="Q124" s="516"/>
      <c r="R124" s="513"/>
      <c r="S124" s="513"/>
      <c r="T124" s="513"/>
      <c r="U124" s="513"/>
      <c r="V124" s="513"/>
      <c r="W124" s="438"/>
      <c r="X124" s="439"/>
      <c r="Y124" s="441"/>
      <c r="Z124" s="159" t="str">
        <f>IFERROR(VLOOKUP(Y124,【参考】数式用!$A$3:$B$58, 2, FALSE), "")</f>
        <v/>
      </c>
      <c r="AA124" s="160"/>
      <c r="AC124" s="130" t="e">
        <f>VLOOKUP(Y124,【参考】数式用!$A$3:$O$58,15,FALSE)</f>
        <v>#N/A</v>
      </c>
    </row>
    <row r="125" spans="1:29" ht="33.950000000000003" customHeight="1">
      <c r="A125" s="134"/>
      <c r="B125" s="161">
        <f t="shared" si="1"/>
        <v>81</v>
      </c>
      <c r="C125" s="517"/>
      <c r="D125" s="518"/>
      <c r="E125" s="518"/>
      <c r="F125" s="518"/>
      <c r="G125" s="518"/>
      <c r="H125" s="518"/>
      <c r="I125" s="518"/>
      <c r="J125" s="518"/>
      <c r="K125" s="518"/>
      <c r="L125" s="519"/>
      <c r="M125" s="514"/>
      <c r="N125" s="515"/>
      <c r="O125" s="515"/>
      <c r="P125" s="515"/>
      <c r="Q125" s="516"/>
      <c r="R125" s="513"/>
      <c r="S125" s="513"/>
      <c r="T125" s="513"/>
      <c r="U125" s="513"/>
      <c r="V125" s="513"/>
      <c r="W125" s="438"/>
      <c r="X125" s="439"/>
      <c r="Y125" s="441"/>
      <c r="Z125" s="159" t="str">
        <f>IFERROR(VLOOKUP(Y125,【参考】数式用!$A$3:$B$58, 2, FALSE), "")</f>
        <v/>
      </c>
      <c r="AA125" s="160"/>
      <c r="AC125" s="130" t="e">
        <f>VLOOKUP(Y125,【参考】数式用!$A$3:$O$58,15,FALSE)</f>
        <v>#N/A</v>
      </c>
    </row>
    <row r="126" spans="1:29" ht="33.950000000000003" customHeight="1">
      <c r="A126" s="134"/>
      <c r="B126" s="161">
        <f t="shared" si="1"/>
        <v>82</v>
      </c>
      <c r="C126" s="517"/>
      <c r="D126" s="518"/>
      <c r="E126" s="518"/>
      <c r="F126" s="518"/>
      <c r="G126" s="518"/>
      <c r="H126" s="518"/>
      <c r="I126" s="518"/>
      <c r="J126" s="518"/>
      <c r="K126" s="518"/>
      <c r="L126" s="519"/>
      <c r="M126" s="514"/>
      <c r="N126" s="515"/>
      <c r="O126" s="515"/>
      <c r="P126" s="515"/>
      <c r="Q126" s="516"/>
      <c r="R126" s="513"/>
      <c r="S126" s="513"/>
      <c r="T126" s="513"/>
      <c r="U126" s="513"/>
      <c r="V126" s="513"/>
      <c r="W126" s="438"/>
      <c r="X126" s="439"/>
      <c r="Y126" s="441"/>
      <c r="Z126" s="159" t="str">
        <f>IFERROR(VLOOKUP(Y126,【参考】数式用!$A$3:$B$58, 2, FALSE), "")</f>
        <v/>
      </c>
      <c r="AA126" s="160"/>
      <c r="AC126" s="130" t="e">
        <f>VLOOKUP(Y126,【参考】数式用!$A$3:$O$58,15,FALSE)</f>
        <v>#N/A</v>
      </c>
    </row>
    <row r="127" spans="1:29" ht="33.950000000000003" customHeight="1">
      <c r="A127" s="134"/>
      <c r="B127" s="161">
        <f t="shared" si="1"/>
        <v>83</v>
      </c>
      <c r="C127" s="517"/>
      <c r="D127" s="518"/>
      <c r="E127" s="518"/>
      <c r="F127" s="518"/>
      <c r="G127" s="518"/>
      <c r="H127" s="518"/>
      <c r="I127" s="518"/>
      <c r="J127" s="518"/>
      <c r="K127" s="518"/>
      <c r="L127" s="519"/>
      <c r="M127" s="514"/>
      <c r="N127" s="515"/>
      <c r="O127" s="515"/>
      <c r="P127" s="515"/>
      <c r="Q127" s="516"/>
      <c r="R127" s="513"/>
      <c r="S127" s="513"/>
      <c r="T127" s="513"/>
      <c r="U127" s="513"/>
      <c r="V127" s="513"/>
      <c r="W127" s="438"/>
      <c r="X127" s="439"/>
      <c r="Y127" s="441"/>
      <c r="Z127" s="159" t="str">
        <f>IFERROR(VLOOKUP(Y127,【参考】数式用!$A$3:$B$58, 2, FALSE), "")</f>
        <v/>
      </c>
      <c r="AA127" s="160"/>
      <c r="AC127" s="130" t="e">
        <f>VLOOKUP(Y127,【参考】数式用!$A$3:$O$58,15,FALSE)</f>
        <v>#N/A</v>
      </c>
    </row>
    <row r="128" spans="1:29" ht="33.950000000000003" customHeight="1">
      <c r="A128" s="134"/>
      <c r="B128" s="161">
        <f t="shared" si="1"/>
        <v>84</v>
      </c>
      <c r="C128" s="517"/>
      <c r="D128" s="518"/>
      <c r="E128" s="518"/>
      <c r="F128" s="518"/>
      <c r="G128" s="518"/>
      <c r="H128" s="518"/>
      <c r="I128" s="518"/>
      <c r="J128" s="518"/>
      <c r="K128" s="518"/>
      <c r="L128" s="519"/>
      <c r="M128" s="514"/>
      <c r="N128" s="515"/>
      <c r="O128" s="515"/>
      <c r="P128" s="515"/>
      <c r="Q128" s="516"/>
      <c r="R128" s="513"/>
      <c r="S128" s="513"/>
      <c r="T128" s="513"/>
      <c r="U128" s="513"/>
      <c r="V128" s="513"/>
      <c r="W128" s="438"/>
      <c r="X128" s="439"/>
      <c r="Y128" s="441"/>
      <c r="Z128" s="159" t="str">
        <f>IFERROR(VLOOKUP(Y128,【参考】数式用!$A$3:$B$58, 2, FALSE), "")</f>
        <v/>
      </c>
      <c r="AA128" s="160"/>
      <c r="AC128" s="130" t="e">
        <f>VLOOKUP(Y128,【参考】数式用!$A$3:$O$58,15,FALSE)</f>
        <v>#N/A</v>
      </c>
    </row>
    <row r="129" spans="1:29" ht="33.950000000000003" customHeight="1">
      <c r="A129" s="134"/>
      <c r="B129" s="161">
        <f t="shared" si="1"/>
        <v>85</v>
      </c>
      <c r="C129" s="517"/>
      <c r="D129" s="518"/>
      <c r="E129" s="518"/>
      <c r="F129" s="518"/>
      <c r="G129" s="518"/>
      <c r="H129" s="518"/>
      <c r="I129" s="518"/>
      <c r="J129" s="518"/>
      <c r="K129" s="518"/>
      <c r="L129" s="519"/>
      <c r="M129" s="514"/>
      <c r="N129" s="515"/>
      <c r="O129" s="515"/>
      <c r="P129" s="515"/>
      <c r="Q129" s="516"/>
      <c r="R129" s="513"/>
      <c r="S129" s="513"/>
      <c r="T129" s="513"/>
      <c r="U129" s="513"/>
      <c r="V129" s="513"/>
      <c r="W129" s="438"/>
      <c r="X129" s="439"/>
      <c r="Y129" s="441"/>
      <c r="Z129" s="159" t="str">
        <f>IFERROR(VLOOKUP(Y129,【参考】数式用!$A$3:$B$58, 2, FALSE), "")</f>
        <v/>
      </c>
      <c r="AA129" s="160"/>
      <c r="AC129" s="130" t="e">
        <f>VLOOKUP(Y129,【参考】数式用!$A$3:$O$58,15,FALSE)</f>
        <v>#N/A</v>
      </c>
    </row>
    <row r="130" spans="1:29" ht="33.950000000000003" customHeight="1">
      <c r="A130" s="134"/>
      <c r="B130" s="161">
        <f t="shared" si="1"/>
        <v>86</v>
      </c>
      <c r="C130" s="517"/>
      <c r="D130" s="518"/>
      <c r="E130" s="518"/>
      <c r="F130" s="518"/>
      <c r="G130" s="518"/>
      <c r="H130" s="518"/>
      <c r="I130" s="518"/>
      <c r="J130" s="518"/>
      <c r="K130" s="518"/>
      <c r="L130" s="519"/>
      <c r="M130" s="514"/>
      <c r="N130" s="515"/>
      <c r="O130" s="515"/>
      <c r="P130" s="515"/>
      <c r="Q130" s="516"/>
      <c r="R130" s="513"/>
      <c r="S130" s="513"/>
      <c r="T130" s="513"/>
      <c r="U130" s="513"/>
      <c r="V130" s="513"/>
      <c r="W130" s="438"/>
      <c r="X130" s="439"/>
      <c r="Y130" s="441"/>
      <c r="Z130" s="159" t="str">
        <f>IFERROR(VLOOKUP(Y130,【参考】数式用!$A$3:$B$58, 2, FALSE), "")</f>
        <v/>
      </c>
      <c r="AA130" s="160"/>
      <c r="AC130" s="130" t="e">
        <f>VLOOKUP(Y130,【参考】数式用!$A$3:$O$58,15,FALSE)</f>
        <v>#N/A</v>
      </c>
    </row>
    <row r="131" spans="1:29" ht="33.950000000000003" customHeight="1">
      <c r="A131" s="134"/>
      <c r="B131" s="161">
        <f t="shared" si="1"/>
        <v>87</v>
      </c>
      <c r="C131" s="517"/>
      <c r="D131" s="518"/>
      <c r="E131" s="518"/>
      <c r="F131" s="518"/>
      <c r="G131" s="518"/>
      <c r="H131" s="518"/>
      <c r="I131" s="518"/>
      <c r="J131" s="518"/>
      <c r="K131" s="518"/>
      <c r="L131" s="519"/>
      <c r="M131" s="514"/>
      <c r="N131" s="515"/>
      <c r="O131" s="515"/>
      <c r="P131" s="515"/>
      <c r="Q131" s="516"/>
      <c r="R131" s="513"/>
      <c r="S131" s="513"/>
      <c r="T131" s="513"/>
      <c r="U131" s="513"/>
      <c r="V131" s="513"/>
      <c r="W131" s="438"/>
      <c r="X131" s="439"/>
      <c r="Y131" s="441"/>
      <c r="Z131" s="159" t="str">
        <f>IFERROR(VLOOKUP(Y131,【参考】数式用!$A$3:$B$58, 2, FALSE), "")</f>
        <v/>
      </c>
      <c r="AA131" s="160"/>
      <c r="AC131" s="130" t="e">
        <f>VLOOKUP(Y131,【参考】数式用!$A$3:$O$58,15,FALSE)</f>
        <v>#N/A</v>
      </c>
    </row>
    <row r="132" spans="1:29" ht="33.950000000000003" customHeight="1">
      <c r="A132" s="134"/>
      <c r="B132" s="161">
        <f t="shared" si="1"/>
        <v>88</v>
      </c>
      <c r="C132" s="517"/>
      <c r="D132" s="518"/>
      <c r="E132" s="518"/>
      <c r="F132" s="518"/>
      <c r="G132" s="518"/>
      <c r="H132" s="518"/>
      <c r="I132" s="518"/>
      <c r="J132" s="518"/>
      <c r="K132" s="518"/>
      <c r="L132" s="519"/>
      <c r="M132" s="514"/>
      <c r="N132" s="515"/>
      <c r="O132" s="515"/>
      <c r="P132" s="515"/>
      <c r="Q132" s="516"/>
      <c r="R132" s="513"/>
      <c r="S132" s="513"/>
      <c r="T132" s="513"/>
      <c r="U132" s="513"/>
      <c r="V132" s="513"/>
      <c r="W132" s="438"/>
      <c r="X132" s="439"/>
      <c r="Y132" s="441"/>
      <c r="Z132" s="159" t="str">
        <f>IFERROR(VLOOKUP(Y132,【参考】数式用!$A$3:$B$58, 2, FALSE), "")</f>
        <v/>
      </c>
      <c r="AA132" s="160"/>
      <c r="AC132" s="130" t="e">
        <f>VLOOKUP(Y132,【参考】数式用!$A$3:$O$58,15,FALSE)</f>
        <v>#N/A</v>
      </c>
    </row>
    <row r="133" spans="1:29" ht="33.950000000000003" customHeight="1">
      <c r="A133" s="134"/>
      <c r="B133" s="161">
        <f t="shared" si="1"/>
        <v>89</v>
      </c>
      <c r="C133" s="517"/>
      <c r="D133" s="518"/>
      <c r="E133" s="518"/>
      <c r="F133" s="518"/>
      <c r="G133" s="518"/>
      <c r="H133" s="518"/>
      <c r="I133" s="518"/>
      <c r="J133" s="518"/>
      <c r="K133" s="518"/>
      <c r="L133" s="519"/>
      <c r="M133" s="514"/>
      <c r="N133" s="515"/>
      <c r="O133" s="515"/>
      <c r="P133" s="515"/>
      <c r="Q133" s="516"/>
      <c r="R133" s="513"/>
      <c r="S133" s="513"/>
      <c r="T133" s="513"/>
      <c r="U133" s="513"/>
      <c r="V133" s="513"/>
      <c r="W133" s="438"/>
      <c r="X133" s="439"/>
      <c r="Y133" s="441"/>
      <c r="Z133" s="159" t="str">
        <f>IFERROR(VLOOKUP(Y133,【参考】数式用!$A$3:$B$58, 2, FALSE), "")</f>
        <v/>
      </c>
      <c r="AA133" s="160"/>
      <c r="AC133" s="130" t="e">
        <f>VLOOKUP(Y133,【参考】数式用!$A$3:$O$58,15,FALSE)</f>
        <v>#N/A</v>
      </c>
    </row>
    <row r="134" spans="1:29" ht="33.950000000000003" customHeight="1">
      <c r="A134" s="134"/>
      <c r="B134" s="161">
        <f t="shared" si="1"/>
        <v>90</v>
      </c>
      <c r="C134" s="517"/>
      <c r="D134" s="518"/>
      <c r="E134" s="518"/>
      <c r="F134" s="518"/>
      <c r="G134" s="518"/>
      <c r="H134" s="518"/>
      <c r="I134" s="518"/>
      <c r="J134" s="518"/>
      <c r="K134" s="518"/>
      <c r="L134" s="519"/>
      <c r="M134" s="514"/>
      <c r="N134" s="515"/>
      <c r="O134" s="515"/>
      <c r="P134" s="515"/>
      <c r="Q134" s="516"/>
      <c r="R134" s="513"/>
      <c r="S134" s="513"/>
      <c r="T134" s="513"/>
      <c r="U134" s="513"/>
      <c r="V134" s="513"/>
      <c r="W134" s="438"/>
      <c r="X134" s="439"/>
      <c r="Y134" s="441"/>
      <c r="Z134" s="159" t="str">
        <f>IFERROR(VLOOKUP(Y134,【参考】数式用!$A$3:$B$58, 2, FALSE), "")</f>
        <v/>
      </c>
      <c r="AA134" s="160"/>
      <c r="AC134" s="130" t="e">
        <f>VLOOKUP(Y134,【参考】数式用!$A$3:$O$58,15,FALSE)</f>
        <v>#N/A</v>
      </c>
    </row>
    <row r="135" spans="1:29" ht="33.950000000000003" customHeight="1">
      <c r="A135" s="134"/>
      <c r="B135" s="161">
        <f t="shared" si="1"/>
        <v>91</v>
      </c>
      <c r="C135" s="517"/>
      <c r="D135" s="518"/>
      <c r="E135" s="518"/>
      <c r="F135" s="518"/>
      <c r="G135" s="518"/>
      <c r="H135" s="518"/>
      <c r="I135" s="518"/>
      <c r="J135" s="518"/>
      <c r="K135" s="518"/>
      <c r="L135" s="519"/>
      <c r="M135" s="514"/>
      <c r="N135" s="515"/>
      <c r="O135" s="515"/>
      <c r="P135" s="515"/>
      <c r="Q135" s="516"/>
      <c r="R135" s="513"/>
      <c r="S135" s="513"/>
      <c r="T135" s="513"/>
      <c r="U135" s="513"/>
      <c r="V135" s="513"/>
      <c r="W135" s="438"/>
      <c r="X135" s="439"/>
      <c r="Y135" s="441"/>
      <c r="Z135" s="159" t="str">
        <f>IFERROR(VLOOKUP(Y135,【参考】数式用!$A$3:$B$58, 2, FALSE), "")</f>
        <v/>
      </c>
      <c r="AA135" s="160"/>
      <c r="AC135" s="130" t="e">
        <f>VLOOKUP(Y135,【参考】数式用!$A$3:$O$58,15,FALSE)</f>
        <v>#N/A</v>
      </c>
    </row>
    <row r="136" spans="1:29" ht="33.950000000000003" customHeight="1">
      <c r="A136" s="134"/>
      <c r="B136" s="161">
        <f t="shared" si="1"/>
        <v>92</v>
      </c>
      <c r="C136" s="517"/>
      <c r="D136" s="518"/>
      <c r="E136" s="518"/>
      <c r="F136" s="518"/>
      <c r="G136" s="518"/>
      <c r="H136" s="518"/>
      <c r="I136" s="518"/>
      <c r="J136" s="518"/>
      <c r="K136" s="518"/>
      <c r="L136" s="519"/>
      <c r="M136" s="514"/>
      <c r="N136" s="515"/>
      <c r="O136" s="515"/>
      <c r="P136" s="515"/>
      <c r="Q136" s="516"/>
      <c r="R136" s="513"/>
      <c r="S136" s="513"/>
      <c r="T136" s="513"/>
      <c r="U136" s="513"/>
      <c r="V136" s="513"/>
      <c r="W136" s="438"/>
      <c r="X136" s="439"/>
      <c r="Y136" s="441"/>
      <c r="Z136" s="159" t="str">
        <f>IFERROR(VLOOKUP(Y136,【参考】数式用!$A$3:$B$58, 2, FALSE), "")</f>
        <v/>
      </c>
      <c r="AA136" s="160"/>
      <c r="AC136" s="130" t="e">
        <f>VLOOKUP(Y136,【参考】数式用!$A$3:$O$58,15,FALSE)</f>
        <v>#N/A</v>
      </c>
    </row>
    <row r="137" spans="1:29" ht="33.950000000000003" customHeight="1">
      <c r="A137" s="134"/>
      <c r="B137" s="161">
        <f t="shared" si="1"/>
        <v>93</v>
      </c>
      <c r="C137" s="517"/>
      <c r="D137" s="518"/>
      <c r="E137" s="518"/>
      <c r="F137" s="518"/>
      <c r="G137" s="518"/>
      <c r="H137" s="518"/>
      <c r="I137" s="518"/>
      <c r="J137" s="518"/>
      <c r="K137" s="518"/>
      <c r="L137" s="519"/>
      <c r="M137" s="514"/>
      <c r="N137" s="515"/>
      <c r="O137" s="515"/>
      <c r="P137" s="515"/>
      <c r="Q137" s="516"/>
      <c r="R137" s="513"/>
      <c r="S137" s="513"/>
      <c r="T137" s="513"/>
      <c r="U137" s="513"/>
      <c r="V137" s="513"/>
      <c r="W137" s="438"/>
      <c r="X137" s="439"/>
      <c r="Y137" s="441"/>
      <c r="Z137" s="159" t="str">
        <f>IFERROR(VLOOKUP(Y137,【参考】数式用!$A$3:$B$58, 2, FALSE), "")</f>
        <v/>
      </c>
      <c r="AA137" s="160"/>
      <c r="AC137" s="130" t="e">
        <f>VLOOKUP(Y137,【参考】数式用!$A$3:$O$58,15,FALSE)</f>
        <v>#N/A</v>
      </c>
    </row>
    <row r="138" spans="1:29" ht="33.950000000000003" customHeight="1">
      <c r="A138" s="134"/>
      <c r="B138" s="161">
        <f t="shared" si="1"/>
        <v>94</v>
      </c>
      <c r="C138" s="517"/>
      <c r="D138" s="518"/>
      <c r="E138" s="518"/>
      <c r="F138" s="518"/>
      <c r="G138" s="518"/>
      <c r="H138" s="518"/>
      <c r="I138" s="518"/>
      <c r="J138" s="518"/>
      <c r="K138" s="518"/>
      <c r="L138" s="519"/>
      <c r="M138" s="514"/>
      <c r="N138" s="515"/>
      <c r="O138" s="515"/>
      <c r="P138" s="515"/>
      <c r="Q138" s="516"/>
      <c r="R138" s="513"/>
      <c r="S138" s="513"/>
      <c r="T138" s="513"/>
      <c r="U138" s="513"/>
      <c r="V138" s="513"/>
      <c r="W138" s="438"/>
      <c r="X138" s="439"/>
      <c r="Y138" s="441"/>
      <c r="Z138" s="159" t="str">
        <f>IFERROR(VLOOKUP(Y138,【参考】数式用!$A$3:$B$58, 2, FALSE), "")</f>
        <v/>
      </c>
      <c r="AA138" s="160"/>
      <c r="AC138" s="130" t="e">
        <f>VLOOKUP(Y138,【参考】数式用!$A$3:$O$58,15,FALSE)</f>
        <v>#N/A</v>
      </c>
    </row>
    <row r="139" spans="1:29" ht="33.950000000000003" customHeight="1">
      <c r="A139" s="134"/>
      <c r="B139" s="161">
        <f t="shared" si="1"/>
        <v>95</v>
      </c>
      <c r="C139" s="517"/>
      <c r="D139" s="518"/>
      <c r="E139" s="518"/>
      <c r="F139" s="518"/>
      <c r="G139" s="518"/>
      <c r="H139" s="518"/>
      <c r="I139" s="518"/>
      <c r="J139" s="518"/>
      <c r="K139" s="518"/>
      <c r="L139" s="519"/>
      <c r="M139" s="514"/>
      <c r="N139" s="515"/>
      <c r="O139" s="515"/>
      <c r="P139" s="515"/>
      <c r="Q139" s="516"/>
      <c r="R139" s="513"/>
      <c r="S139" s="513"/>
      <c r="T139" s="513"/>
      <c r="U139" s="513"/>
      <c r="V139" s="513"/>
      <c r="W139" s="438"/>
      <c r="X139" s="439"/>
      <c r="Y139" s="441"/>
      <c r="Z139" s="159" t="str">
        <f>IFERROR(VLOOKUP(Y139,【参考】数式用!$A$3:$B$58, 2, FALSE), "")</f>
        <v/>
      </c>
      <c r="AA139" s="160"/>
      <c r="AC139" s="130" t="e">
        <f>VLOOKUP(Y139,【参考】数式用!$A$3:$O$58,15,FALSE)</f>
        <v>#N/A</v>
      </c>
    </row>
    <row r="140" spans="1:29" ht="33.950000000000003" customHeight="1">
      <c r="A140" s="134"/>
      <c r="B140" s="161">
        <f t="shared" si="1"/>
        <v>96</v>
      </c>
      <c r="C140" s="517"/>
      <c r="D140" s="518"/>
      <c r="E140" s="518"/>
      <c r="F140" s="518"/>
      <c r="G140" s="518"/>
      <c r="H140" s="518"/>
      <c r="I140" s="518"/>
      <c r="J140" s="518"/>
      <c r="K140" s="518"/>
      <c r="L140" s="519"/>
      <c r="M140" s="514"/>
      <c r="N140" s="515"/>
      <c r="O140" s="515"/>
      <c r="P140" s="515"/>
      <c r="Q140" s="516"/>
      <c r="R140" s="513"/>
      <c r="S140" s="513"/>
      <c r="T140" s="513"/>
      <c r="U140" s="513"/>
      <c r="V140" s="513"/>
      <c r="W140" s="438"/>
      <c r="X140" s="439"/>
      <c r="Y140" s="441"/>
      <c r="Z140" s="159" t="str">
        <f>IFERROR(VLOOKUP(Y140,【参考】数式用!$A$3:$B$58, 2, FALSE), "")</f>
        <v/>
      </c>
      <c r="AA140" s="160"/>
      <c r="AC140" s="130" t="e">
        <f>VLOOKUP(Y140,【参考】数式用!$A$3:$O$58,15,FALSE)</f>
        <v>#N/A</v>
      </c>
    </row>
    <row r="141" spans="1:29" ht="33.950000000000003" customHeight="1">
      <c r="A141" s="134"/>
      <c r="B141" s="161">
        <f t="shared" si="1"/>
        <v>97</v>
      </c>
      <c r="C141" s="517"/>
      <c r="D141" s="518"/>
      <c r="E141" s="518"/>
      <c r="F141" s="518"/>
      <c r="G141" s="518"/>
      <c r="H141" s="518"/>
      <c r="I141" s="518"/>
      <c r="J141" s="518"/>
      <c r="K141" s="518"/>
      <c r="L141" s="519"/>
      <c r="M141" s="514"/>
      <c r="N141" s="515"/>
      <c r="O141" s="515"/>
      <c r="P141" s="515"/>
      <c r="Q141" s="516"/>
      <c r="R141" s="513"/>
      <c r="S141" s="513"/>
      <c r="T141" s="513"/>
      <c r="U141" s="513"/>
      <c r="V141" s="513"/>
      <c r="W141" s="438"/>
      <c r="X141" s="439"/>
      <c r="Y141" s="441"/>
      <c r="Z141" s="159" t="str">
        <f>IFERROR(VLOOKUP(Y141,【参考】数式用!$A$3:$B$58, 2, FALSE), "")</f>
        <v/>
      </c>
      <c r="AA141" s="160"/>
      <c r="AC141" s="130" t="e">
        <f>VLOOKUP(Y141,【参考】数式用!$A$3:$O$58,15,FALSE)</f>
        <v>#N/A</v>
      </c>
    </row>
    <row r="142" spans="1:29" ht="33.950000000000003" customHeight="1">
      <c r="A142" s="134"/>
      <c r="B142" s="161">
        <f t="shared" si="1"/>
        <v>98</v>
      </c>
      <c r="C142" s="517"/>
      <c r="D142" s="518"/>
      <c r="E142" s="518"/>
      <c r="F142" s="518"/>
      <c r="G142" s="518"/>
      <c r="H142" s="518"/>
      <c r="I142" s="518"/>
      <c r="J142" s="518"/>
      <c r="K142" s="518"/>
      <c r="L142" s="519"/>
      <c r="M142" s="514"/>
      <c r="N142" s="515"/>
      <c r="O142" s="515"/>
      <c r="P142" s="515"/>
      <c r="Q142" s="516"/>
      <c r="R142" s="513"/>
      <c r="S142" s="513"/>
      <c r="T142" s="513"/>
      <c r="U142" s="513"/>
      <c r="V142" s="513"/>
      <c r="W142" s="438"/>
      <c r="X142" s="439"/>
      <c r="Y142" s="441"/>
      <c r="Z142" s="159" t="str">
        <f>IFERROR(VLOOKUP(Y142,【参考】数式用!$A$3:$B$58, 2, FALSE), "")</f>
        <v/>
      </c>
      <c r="AA142" s="160"/>
      <c r="AC142" s="130" t="e">
        <f>VLOOKUP(Y142,【参考】数式用!$A$3:$O$58,15,FALSE)</f>
        <v>#N/A</v>
      </c>
    </row>
    <row r="143" spans="1:29" ht="33.950000000000003" customHeight="1">
      <c r="A143" s="134"/>
      <c r="B143" s="161">
        <f t="shared" si="1"/>
        <v>99</v>
      </c>
      <c r="C143" s="517"/>
      <c r="D143" s="518"/>
      <c r="E143" s="518"/>
      <c r="F143" s="518"/>
      <c r="G143" s="518"/>
      <c r="H143" s="518"/>
      <c r="I143" s="518"/>
      <c r="J143" s="518"/>
      <c r="K143" s="518"/>
      <c r="L143" s="519"/>
      <c r="M143" s="514"/>
      <c r="N143" s="515"/>
      <c r="O143" s="515"/>
      <c r="P143" s="515"/>
      <c r="Q143" s="516"/>
      <c r="R143" s="513"/>
      <c r="S143" s="513"/>
      <c r="T143" s="513"/>
      <c r="U143" s="513"/>
      <c r="V143" s="513"/>
      <c r="W143" s="438"/>
      <c r="X143" s="439"/>
      <c r="Y143" s="441"/>
      <c r="Z143" s="159" t="str">
        <f>IFERROR(VLOOKUP(Y143,【参考】数式用!$A$3:$B$58, 2, FALSE), "")</f>
        <v/>
      </c>
      <c r="AA143" s="160"/>
      <c r="AC143" s="130" t="e">
        <f>VLOOKUP(Y143,【参考】数式用!$A$3:$O$58,15,FALSE)</f>
        <v>#N/A</v>
      </c>
    </row>
    <row r="144" spans="1:29" ht="33.950000000000003" customHeight="1">
      <c r="A144" s="134"/>
      <c r="B144" s="161">
        <f t="shared" si="1"/>
        <v>100</v>
      </c>
      <c r="C144" s="517"/>
      <c r="D144" s="518"/>
      <c r="E144" s="518"/>
      <c r="F144" s="518"/>
      <c r="G144" s="518"/>
      <c r="H144" s="518"/>
      <c r="I144" s="518"/>
      <c r="J144" s="518"/>
      <c r="K144" s="518"/>
      <c r="L144" s="519"/>
      <c r="M144" s="514"/>
      <c r="N144" s="515"/>
      <c r="O144" s="515"/>
      <c r="P144" s="515"/>
      <c r="Q144" s="516"/>
      <c r="R144" s="513"/>
      <c r="S144" s="513"/>
      <c r="T144" s="513"/>
      <c r="U144" s="513"/>
      <c r="V144" s="513"/>
      <c r="W144" s="438"/>
      <c r="X144" s="439"/>
      <c r="Y144" s="441"/>
      <c r="Z144" s="159" t="str">
        <f>IFERROR(VLOOKUP(Y144,【参考】数式用!$A$3:$B$58, 2, FALSE), "")</f>
        <v/>
      </c>
      <c r="AA144" s="160"/>
      <c r="AC144" s="130" t="e">
        <f>VLOOKUP(Y144,【参考】数式用!$A$3:$O$58,15,FALSE)</f>
        <v>#N/A</v>
      </c>
    </row>
  </sheetData>
  <sheetProtection algorithmName="SHA-512" hashValue="9HnFYfzYTHkJElsG163ME9ZbaykomjLYkzaxVtbXI5F3bShgw4QkP1kXTpBH+lFuuRXs+3Av4ytrRl208jIH0Q==" saltValue="fHOSlIDcWT2h6HJFyC2KXw==" spinCount="100000" sheet="1" formatCells="0" insertRows="0" deleteRows="0" sort="0" autoFilter="0"/>
  <mergeCells count="345">
    <mergeCell ref="Z43:Z44"/>
    <mergeCell ref="B18:F18"/>
    <mergeCell ref="C25:L25"/>
    <mergeCell ref="M25:X25"/>
    <mergeCell ref="C26:L26"/>
    <mergeCell ref="C23:L23"/>
    <mergeCell ref="M23:X23"/>
    <mergeCell ref="C24:L24"/>
    <mergeCell ref="H41:I41"/>
    <mergeCell ref="H38:I38"/>
    <mergeCell ref="H39:I39"/>
    <mergeCell ref="H40:I40"/>
    <mergeCell ref="A36:Y36"/>
    <mergeCell ref="K38:L38"/>
    <mergeCell ref="K39:L39"/>
    <mergeCell ref="K40:L40"/>
    <mergeCell ref="K41:L41"/>
    <mergeCell ref="B43:B44"/>
    <mergeCell ref="X43:X44"/>
    <mergeCell ref="Y43:Y44"/>
    <mergeCell ref="A6:Z6"/>
    <mergeCell ref="A3:AA3"/>
    <mergeCell ref="A4:AA4"/>
    <mergeCell ref="A14:AA14"/>
    <mergeCell ref="C31:L31"/>
    <mergeCell ref="M31:X31"/>
    <mergeCell ref="C32:L32"/>
    <mergeCell ref="M32:X32"/>
    <mergeCell ref="C28:L28"/>
    <mergeCell ref="M28:X28"/>
    <mergeCell ref="B29:B30"/>
    <mergeCell ref="C29:L29"/>
    <mergeCell ref="M29:X29"/>
    <mergeCell ref="C30:L30"/>
    <mergeCell ref="M30:X30"/>
    <mergeCell ref="M26:X26"/>
    <mergeCell ref="C27:L27"/>
    <mergeCell ref="M27:X27"/>
    <mergeCell ref="G18:P18"/>
    <mergeCell ref="C22:L22"/>
    <mergeCell ref="M22:X22"/>
    <mergeCell ref="C50:L50"/>
    <mergeCell ref="C51:L51"/>
    <mergeCell ref="C52:L52"/>
    <mergeCell ref="C53:L53"/>
    <mergeCell ref="C43:L44"/>
    <mergeCell ref="M43:Q44"/>
    <mergeCell ref="M58:Q58"/>
    <mergeCell ref="R58:V58"/>
    <mergeCell ref="C54:L54"/>
    <mergeCell ref="M46:Q46"/>
    <mergeCell ref="R46:V46"/>
    <mergeCell ref="M48:Q48"/>
    <mergeCell ref="R48:V48"/>
    <mergeCell ref="R44:V44"/>
    <mergeCell ref="M45:Q45"/>
    <mergeCell ref="R45:V45"/>
    <mergeCell ref="R43:W43"/>
    <mergeCell ref="C45:L45"/>
    <mergeCell ref="C46:L46"/>
    <mergeCell ref="C47:L47"/>
    <mergeCell ref="C48:L48"/>
    <mergeCell ref="M47:Q47"/>
    <mergeCell ref="R47:V47"/>
    <mergeCell ref="M49:Q49"/>
    <mergeCell ref="C49:L49"/>
    <mergeCell ref="M64:Q64"/>
    <mergeCell ref="R64:V64"/>
    <mergeCell ref="C55:L55"/>
    <mergeCell ref="C56:L56"/>
    <mergeCell ref="C57:L57"/>
    <mergeCell ref="C58:L58"/>
    <mergeCell ref="C59:L59"/>
    <mergeCell ref="C60:L60"/>
    <mergeCell ref="C61:L61"/>
    <mergeCell ref="C62:L62"/>
    <mergeCell ref="C63:L63"/>
    <mergeCell ref="C64:L64"/>
    <mergeCell ref="M60:Q60"/>
    <mergeCell ref="R60:V60"/>
    <mergeCell ref="M55:Q55"/>
    <mergeCell ref="R55:V55"/>
    <mergeCell ref="M56:Q56"/>
    <mergeCell ref="R56:V56"/>
    <mergeCell ref="M57:Q57"/>
    <mergeCell ref="R57:V57"/>
    <mergeCell ref="M52:Q52"/>
    <mergeCell ref="R52:V52"/>
    <mergeCell ref="M53:Q53"/>
    <mergeCell ref="M61:Q61"/>
    <mergeCell ref="R61:V61"/>
    <mergeCell ref="M62:Q62"/>
    <mergeCell ref="R62:V62"/>
    <mergeCell ref="M63:Q63"/>
    <mergeCell ref="R63:V63"/>
    <mergeCell ref="R49:V49"/>
    <mergeCell ref="M50:Q50"/>
    <mergeCell ref="R50:V50"/>
    <mergeCell ref="M51:Q51"/>
    <mergeCell ref="R51:V51"/>
    <mergeCell ref="M59:Q59"/>
    <mergeCell ref="R59:V59"/>
    <mergeCell ref="R53:V53"/>
    <mergeCell ref="M54:Q54"/>
    <mergeCell ref="R54:V54"/>
    <mergeCell ref="C65:L65"/>
    <mergeCell ref="M70:Q70"/>
    <mergeCell ref="R70:V70"/>
    <mergeCell ref="M71:Q71"/>
    <mergeCell ref="R71:V71"/>
    <mergeCell ref="M72:Q72"/>
    <mergeCell ref="R72:V72"/>
    <mergeCell ref="M67:Q67"/>
    <mergeCell ref="R67:V67"/>
    <mergeCell ref="M68:Q68"/>
    <mergeCell ref="R68:V68"/>
    <mergeCell ref="M69:Q69"/>
    <mergeCell ref="R69:V69"/>
    <mergeCell ref="C66:L66"/>
    <mergeCell ref="C67:L67"/>
    <mergeCell ref="C68:L68"/>
    <mergeCell ref="C69:L69"/>
    <mergeCell ref="C70:L70"/>
    <mergeCell ref="C71:L71"/>
    <mergeCell ref="C72:L72"/>
    <mergeCell ref="M65:Q65"/>
    <mergeCell ref="R65:V65"/>
    <mergeCell ref="M66:Q66"/>
    <mergeCell ref="R66:V66"/>
    <mergeCell ref="M76:Q76"/>
    <mergeCell ref="R76:V76"/>
    <mergeCell ref="M77:Q77"/>
    <mergeCell ref="R77:V77"/>
    <mergeCell ref="M78:Q78"/>
    <mergeCell ref="R78:V78"/>
    <mergeCell ref="M73:Q73"/>
    <mergeCell ref="R73:V73"/>
    <mergeCell ref="M74:Q74"/>
    <mergeCell ref="R74:V74"/>
    <mergeCell ref="M75:Q75"/>
    <mergeCell ref="R75:V75"/>
    <mergeCell ref="M82:Q82"/>
    <mergeCell ref="R82:V82"/>
    <mergeCell ref="M83:Q83"/>
    <mergeCell ref="R83:V83"/>
    <mergeCell ref="M144:Q144"/>
    <mergeCell ref="R144:V144"/>
    <mergeCell ref="M79:Q79"/>
    <mergeCell ref="R79:V79"/>
    <mergeCell ref="M80:Q80"/>
    <mergeCell ref="R80:V80"/>
    <mergeCell ref="M81:Q81"/>
    <mergeCell ref="R81:V81"/>
    <mergeCell ref="M84:Q84"/>
    <mergeCell ref="R84:V84"/>
    <mergeCell ref="M85:Q85"/>
    <mergeCell ref="R85:V85"/>
    <mergeCell ref="M86:Q86"/>
    <mergeCell ref="R86:V86"/>
    <mergeCell ref="M87:Q87"/>
    <mergeCell ref="R87:V87"/>
    <mergeCell ref="M88:Q88"/>
    <mergeCell ref="R88:V88"/>
    <mergeCell ref="M89:Q89"/>
    <mergeCell ref="R89:V89"/>
    <mergeCell ref="M90:Q90"/>
    <mergeCell ref="R90:V90"/>
    <mergeCell ref="M91:Q91"/>
    <mergeCell ref="R91:V91"/>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M108:Q108"/>
    <mergeCell ref="R108:V108"/>
    <mergeCell ref="M109:Q109"/>
    <mergeCell ref="R109:V109"/>
    <mergeCell ref="M110:Q110"/>
    <mergeCell ref="R110:V110"/>
    <mergeCell ref="M111:Q111"/>
    <mergeCell ref="R111:V111"/>
    <mergeCell ref="M112:Q112"/>
    <mergeCell ref="R112:V112"/>
    <mergeCell ref="M113:Q113"/>
    <mergeCell ref="R113:V113"/>
    <mergeCell ref="R119:V119"/>
    <mergeCell ref="M114:Q114"/>
    <mergeCell ref="R114:V114"/>
    <mergeCell ref="M115:Q115"/>
    <mergeCell ref="R115:V115"/>
    <mergeCell ref="M116:Q116"/>
    <mergeCell ref="R116:V116"/>
    <mergeCell ref="M117:Q117"/>
    <mergeCell ref="R117:V117"/>
    <mergeCell ref="M118:Q118"/>
    <mergeCell ref="R118:V118"/>
    <mergeCell ref="R120:V120"/>
    <mergeCell ref="M121:Q121"/>
    <mergeCell ref="R121:V121"/>
    <mergeCell ref="M122:Q122"/>
    <mergeCell ref="R122:V122"/>
    <mergeCell ref="M123:Q123"/>
    <mergeCell ref="R123:V123"/>
    <mergeCell ref="R143:V143"/>
    <mergeCell ref="M134:Q134"/>
    <mergeCell ref="R134:V134"/>
    <mergeCell ref="M135:Q135"/>
    <mergeCell ref="R135:V135"/>
    <mergeCell ref="M136:Q136"/>
    <mergeCell ref="R136:V136"/>
    <mergeCell ref="M137:Q137"/>
    <mergeCell ref="R137:V137"/>
    <mergeCell ref="M138:Q138"/>
    <mergeCell ref="R138:V138"/>
    <mergeCell ref="M139:Q139"/>
    <mergeCell ref="R139:V139"/>
    <mergeCell ref="M140:Q140"/>
    <mergeCell ref="R140:V140"/>
    <mergeCell ref="R130:V130"/>
    <mergeCell ref="M143:Q143"/>
    <mergeCell ref="C73:L73"/>
    <mergeCell ref="C74:L74"/>
    <mergeCell ref="C75:L75"/>
    <mergeCell ref="C76:L76"/>
    <mergeCell ref="C77:L77"/>
    <mergeCell ref="C78:L78"/>
    <mergeCell ref="C79:L79"/>
    <mergeCell ref="C80:L80"/>
    <mergeCell ref="C81:L81"/>
    <mergeCell ref="C82:L82"/>
    <mergeCell ref="C83:L83"/>
    <mergeCell ref="C84:L84"/>
    <mergeCell ref="C85:L85"/>
    <mergeCell ref="C86:L86"/>
    <mergeCell ref="C87:L87"/>
    <mergeCell ref="C88:L88"/>
    <mergeCell ref="C89:L89"/>
    <mergeCell ref="C90:L90"/>
    <mergeCell ref="C102:L102"/>
    <mergeCell ref="C103:L103"/>
    <mergeCell ref="C104:L104"/>
    <mergeCell ref="C105:L105"/>
    <mergeCell ref="C106:L106"/>
    <mergeCell ref="C107:L107"/>
    <mergeCell ref="C108:L108"/>
    <mergeCell ref="C91:L91"/>
    <mergeCell ref="C92:L92"/>
    <mergeCell ref="C93:L93"/>
    <mergeCell ref="C94:L94"/>
    <mergeCell ref="C95:L95"/>
    <mergeCell ref="C96:L96"/>
    <mergeCell ref="C97:L97"/>
    <mergeCell ref="C98:L98"/>
    <mergeCell ref="C99:L99"/>
    <mergeCell ref="C100:L100"/>
    <mergeCell ref="C101:L101"/>
    <mergeCell ref="C118:L118"/>
    <mergeCell ref="C119:L119"/>
    <mergeCell ref="C120:L120"/>
    <mergeCell ref="C121:L121"/>
    <mergeCell ref="C122:L122"/>
    <mergeCell ref="C123:L123"/>
    <mergeCell ref="C124:L124"/>
    <mergeCell ref="C125:L125"/>
    <mergeCell ref="C126:L126"/>
    <mergeCell ref="M130:Q130"/>
    <mergeCell ref="M119:Q119"/>
    <mergeCell ref="C143:L143"/>
    <mergeCell ref="C127:L127"/>
    <mergeCell ref="C128:L128"/>
    <mergeCell ref="C129:L129"/>
    <mergeCell ref="M141:Q141"/>
    <mergeCell ref="M131:Q131"/>
    <mergeCell ref="M132:Q132"/>
    <mergeCell ref="M133:Q133"/>
    <mergeCell ref="M124:Q124"/>
    <mergeCell ref="M125:Q125"/>
    <mergeCell ref="M126:Q126"/>
    <mergeCell ref="M127:Q127"/>
    <mergeCell ref="C144:L144"/>
    <mergeCell ref="C130:L130"/>
    <mergeCell ref="C131:L131"/>
    <mergeCell ref="C132:L132"/>
    <mergeCell ref="C133:L133"/>
    <mergeCell ref="C134:L134"/>
    <mergeCell ref="C135:L135"/>
    <mergeCell ref="C136:L136"/>
    <mergeCell ref="C137:L137"/>
    <mergeCell ref="C138:L138"/>
    <mergeCell ref="C139:L139"/>
    <mergeCell ref="C140:L140"/>
    <mergeCell ref="C141:L141"/>
    <mergeCell ref="C142:L142"/>
    <mergeCell ref="R141:V141"/>
    <mergeCell ref="M142:Q142"/>
    <mergeCell ref="R142:V142"/>
    <mergeCell ref="C109:L109"/>
    <mergeCell ref="C110:L110"/>
    <mergeCell ref="C111:L111"/>
    <mergeCell ref="C112:L112"/>
    <mergeCell ref="C113:L113"/>
    <mergeCell ref="C114:L114"/>
    <mergeCell ref="C115:L115"/>
    <mergeCell ref="C116:L116"/>
    <mergeCell ref="C117:L117"/>
    <mergeCell ref="R131:V131"/>
    <mergeCell ref="R132:V132"/>
    <mergeCell ref="R133:V133"/>
    <mergeCell ref="R124:V124"/>
    <mergeCell ref="R125:V125"/>
    <mergeCell ref="R126:V126"/>
    <mergeCell ref="R127:V127"/>
    <mergeCell ref="M128:Q128"/>
    <mergeCell ref="R128:V128"/>
    <mergeCell ref="M129:Q129"/>
    <mergeCell ref="R129:V129"/>
    <mergeCell ref="M120:Q120"/>
  </mergeCells>
  <phoneticPr fontId="4"/>
  <dataValidations count="3">
    <dataValidation type="textLength" operator="equal" allowBlank="1" showInputMessage="1" showErrorMessage="1" error="桁数が正しくありません。10桁の介護保険事業所番号を入力してください。" sqref="C46:L144" xr:uid="{64CB5DAE-65A5-4152-BED5-DC138790116F}">
      <formula1>10</formula1>
    </dataValidation>
    <dataValidation type="list" allowBlank="1" showInputMessage="1" showErrorMessage="1" sqref="W45:W144" xr:uid="{224BD630-20AE-4C46-BE2B-7FD277542267}">
      <formula1>INDIRECT(R45)</formula1>
    </dataValidation>
    <dataValidation type="textLength" imeMode="halfAlpha" operator="equal" allowBlank="1" showInputMessage="1" showErrorMessage="1" error="桁数が正しくありません。10桁の介護保険事業所番号を入力してください。" sqref="C45:L45" xr:uid="{29218CA2-6038-4E1C-9286-9C91053830F4}">
      <formula1>10</formula1>
    </dataValidation>
  </dataValidations>
  <pageMargins left="0.70866141732283472" right="0.70866141732283472" top="0.74803149606299213" bottom="0.74803149606299213" header="0.31496062992125984" footer="0.31496062992125984"/>
  <pageSetup paperSize="9" scale="61" fitToHeight="0"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FA9429C5-6534-4A0E-90F1-FB1F0FD9A9B8}">
          <x14:formula1>
            <xm:f>【参考】数式用2!$A$3:$A$49</xm:f>
          </x14:formula1>
          <xm:sqref>R45:V144</xm:sqref>
        </x14:dataValidation>
        <x14:dataValidation type="list" allowBlank="1" showInputMessage="1" showErrorMessage="1" xr:uid="{A021CF0A-DF7C-48E2-A5B9-66EFAAD1A0E0}">
          <x14:formula1>
            <xm:f>【参考】数式用!$Q$2:$Q$3</xm:f>
          </x14:formula1>
          <xm:sqref>K38:L41</xm:sqref>
        </x14:dataValidation>
        <x14:dataValidation type="list" allowBlank="1" showInputMessage="1" showErrorMessage="1" xr:uid="{0DF2E7E9-1B53-470F-8E96-282EE4F5D3C5}">
          <x14:formula1>
            <xm:f>【参考】数式用!$A$5:$A$58</xm:f>
          </x14:formula1>
          <xm:sqref>Y45:Y144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BE184"/>
  <sheetViews>
    <sheetView view="pageBreakPreview" zoomScaleNormal="120" zoomScaleSheetLayoutView="100" workbookViewId="0">
      <selection activeCell="AN53" sqref="AN53"/>
    </sheetView>
  </sheetViews>
  <sheetFormatPr defaultColWidth="9" defaultRowHeight="13.5"/>
  <cols>
    <col min="1" max="1" width="2.5" style="129" customWidth="1"/>
    <col min="2" max="2" width="2.875" style="129" customWidth="1"/>
    <col min="3" max="5" width="2.5" style="129" customWidth="1"/>
    <col min="6" max="6" width="2.75" style="129" customWidth="1"/>
    <col min="7" max="7" width="2.5" style="129" customWidth="1"/>
    <col min="8" max="8" width="3.25" style="129" customWidth="1"/>
    <col min="9" max="15" width="2.5" style="129" customWidth="1"/>
    <col min="16" max="16" width="8.5" style="129" customWidth="1"/>
    <col min="17" max="17" width="5" style="129" customWidth="1"/>
    <col min="18" max="18" width="2.5" style="129" customWidth="1"/>
    <col min="19" max="20" width="3.5" style="129" customWidth="1"/>
    <col min="21" max="21" width="5.5" style="129" customWidth="1"/>
    <col min="22" max="22" width="3.5" style="129" customWidth="1"/>
    <col min="23" max="34" width="2.5" style="129" customWidth="1"/>
    <col min="35" max="36" width="3.5" style="129" customWidth="1"/>
    <col min="37" max="37" width="3.875" style="129" customWidth="1"/>
    <col min="38" max="38" width="2.5" style="129" customWidth="1"/>
    <col min="39" max="39" width="17.5" style="129" customWidth="1"/>
    <col min="40" max="40" width="8.875" style="129" customWidth="1"/>
    <col min="41" max="53" width="6.5" style="129" customWidth="1"/>
    <col min="54" max="54" width="2.5" style="129" customWidth="1"/>
    <col min="55" max="56" width="6.5" style="129" customWidth="1"/>
    <col min="57" max="57" width="18.5" style="129" customWidth="1"/>
    <col min="58" max="60" width="6.5" style="129" customWidth="1"/>
    <col min="61" max="16384" width="9" style="129"/>
  </cols>
  <sheetData>
    <row r="1" spans="1:50" ht="19.5" customHeight="1">
      <c r="A1" s="162"/>
      <c r="B1" s="163" t="s">
        <v>47</v>
      </c>
      <c r="C1" s="163"/>
      <c r="D1" s="163"/>
      <c r="E1" s="163"/>
      <c r="F1" s="163"/>
      <c r="G1" s="163"/>
      <c r="H1" s="163"/>
      <c r="I1" s="163"/>
      <c r="J1" s="163"/>
      <c r="K1" s="163"/>
      <c r="L1" s="163"/>
      <c r="M1" s="163"/>
      <c r="N1" s="163"/>
      <c r="O1" s="163"/>
      <c r="P1" s="163"/>
      <c r="Q1" s="163"/>
      <c r="R1" s="163"/>
      <c r="S1" s="163"/>
      <c r="T1" s="163"/>
      <c r="U1" s="163"/>
      <c r="V1" s="163"/>
      <c r="W1" s="163"/>
      <c r="X1" s="163"/>
      <c r="Y1" s="163"/>
      <c r="Z1" s="771" t="s">
        <v>48</v>
      </c>
      <c r="AA1" s="771"/>
      <c r="AB1" s="771"/>
      <c r="AC1" s="771"/>
      <c r="AD1" s="771" t="str">
        <f>IF(基本情報入力シート!G18="","",基本情報入力シート!G18)</f>
        <v/>
      </c>
      <c r="AE1" s="771"/>
      <c r="AF1" s="771"/>
      <c r="AG1" s="771"/>
      <c r="AH1" s="771"/>
      <c r="AI1" s="771"/>
      <c r="AJ1" s="771"/>
      <c r="AK1" s="771"/>
      <c r="AL1" s="162"/>
    </row>
    <row r="2" spans="1:50" ht="12" customHeight="1">
      <c r="A2" s="162"/>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3"/>
      <c r="AK2" s="163"/>
      <c r="AL2" s="162"/>
    </row>
    <row r="3" spans="1:50" ht="16.5" customHeight="1">
      <c r="A3" s="162"/>
      <c r="B3" s="803" t="s">
        <v>49</v>
      </c>
      <c r="C3" s="803"/>
      <c r="D3" s="803"/>
      <c r="E3" s="803"/>
      <c r="F3" s="803"/>
      <c r="G3" s="803"/>
      <c r="H3" s="803"/>
      <c r="I3" s="803"/>
      <c r="J3" s="803"/>
      <c r="K3" s="803"/>
      <c r="L3" s="803"/>
      <c r="M3" s="803"/>
      <c r="N3" s="803"/>
      <c r="O3" s="803"/>
      <c r="P3" s="803"/>
      <c r="Q3" s="803"/>
      <c r="R3" s="803"/>
      <c r="S3" s="803"/>
      <c r="T3" s="803"/>
      <c r="U3" s="803"/>
      <c r="V3" s="803"/>
      <c r="W3" s="803"/>
      <c r="X3" s="803"/>
      <c r="Y3" s="803"/>
      <c r="Z3" s="803"/>
      <c r="AA3" s="803"/>
      <c r="AB3" s="803"/>
      <c r="AC3" s="803"/>
      <c r="AD3" s="803"/>
      <c r="AE3" s="803"/>
      <c r="AF3" s="803"/>
      <c r="AG3" s="803"/>
      <c r="AH3" s="803"/>
      <c r="AI3" s="803"/>
      <c r="AJ3" s="803"/>
      <c r="AK3" s="803"/>
      <c r="AL3" s="803"/>
    </row>
    <row r="4" spans="1:50" ht="5.0999999999999996" customHeight="1">
      <c r="A4" s="162"/>
      <c r="B4" s="164"/>
      <c r="C4" s="164"/>
      <c r="D4" s="164"/>
      <c r="E4" s="164"/>
      <c r="F4" s="164"/>
      <c r="G4" s="164"/>
      <c r="H4" s="164"/>
      <c r="I4" s="164"/>
      <c r="J4" s="164"/>
      <c r="K4" s="164"/>
      <c r="L4" s="164"/>
      <c r="M4" s="164"/>
      <c r="N4" s="164"/>
      <c r="O4" s="164"/>
      <c r="P4" s="164"/>
      <c r="Q4" s="164"/>
      <c r="R4" s="164"/>
      <c r="S4" s="164"/>
      <c r="T4" s="164"/>
      <c r="U4" s="164"/>
      <c r="V4" s="164"/>
      <c r="W4" s="164"/>
      <c r="X4" s="164"/>
      <c r="Y4" s="164"/>
      <c r="Z4" s="164"/>
      <c r="AA4" s="164"/>
      <c r="AB4" s="164"/>
      <c r="AC4" s="164"/>
      <c r="AD4" s="164"/>
      <c r="AE4" s="164"/>
      <c r="AF4" s="164"/>
      <c r="AG4" s="164"/>
      <c r="AH4" s="164"/>
      <c r="AI4" s="164"/>
      <c r="AJ4" s="164"/>
      <c r="AK4" s="164"/>
      <c r="AL4" s="164"/>
    </row>
    <row r="5" spans="1:50" ht="20.25" customHeight="1">
      <c r="A5" s="162"/>
      <c r="B5" s="165" t="s">
        <v>50</v>
      </c>
      <c r="C5" s="163"/>
      <c r="D5" s="163"/>
      <c r="E5" s="163"/>
      <c r="F5" s="163"/>
      <c r="G5" s="163"/>
      <c r="H5" s="163"/>
      <c r="I5" s="163"/>
      <c r="J5" s="163"/>
      <c r="K5" s="163"/>
      <c r="L5" s="163"/>
      <c r="M5" s="163"/>
      <c r="N5" s="163"/>
      <c r="O5" s="163"/>
      <c r="P5" s="163"/>
      <c r="Q5" s="163"/>
      <c r="R5" s="163"/>
      <c r="S5" s="163"/>
      <c r="T5" s="163"/>
      <c r="U5" s="163"/>
      <c r="V5" s="163"/>
      <c r="W5" s="163"/>
      <c r="X5" s="163"/>
      <c r="Y5" s="163"/>
      <c r="Z5" s="163"/>
      <c r="AA5" s="163"/>
      <c r="AC5" s="163"/>
      <c r="AD5" s="163"/>
      <c r="AE5" s="163"/>
      <c r="AF5" s="163"/>
      <c r="AG5" s="163"/>
      <c r="AH5" s="163"/>
      <c r="AI5" s="163"/>
      <c r="AJ5" s="163"/>
      <c r="AK5" s="163"/>
      <c r="AL5" s="162"/>
    </row>
    <row r="6" spans="1:50" s="167" customFormat="1" ht="13.5" customHeight="1">
      <c r="A6" s="166"/>
      <c r="B6" s="790" t="s">
        <v>12</v>
      </c>
      <c r="C6" s="791"/>
      <c r="D6" s="791"/>
      <c r="E6" s="791"/>
      <c r="F6" s="791"/>
      <c r="G6" s="791"/>
      <c r="H6" s="787" t="str">
        <f>IF(基本情報入力シート!M22="","",基本情報入力シート!M22)</f>
        <v/>
      </c>
      <c r="I6" s="788"/>
      <c r="J6" s="788"/>
      <c r="K6" s="788"/>
      <c r="L6" s="788"/>
      <c r="M6" s="788"/>
      <c r="N6" s="788"/>
      <c r="O6" s="788"/>
      <c r="P6" s="788"/>
      <c r="Q6" s="788"/>
      <c r="R6" s="788"/>
      <c r="S6" s="788"/>
      <c r="T6" s="788"/>
      <c r="U6" s="788"/>
      <c r="V6" s="788"/>
      <c r="W6" s="788"/>
      <c r="X6" s="788"/>
      <c r="Y6" s="788"/>
      <c r="Z6" s="788"/>
      <c r="AA6" s="788"/>
      <c r="AB6" s="788"/>
      <c r="AC6" s="788"/>
      <c r="AD6" s="788"/>
      <c r="AE6" s="788"/>
      <c r="AF6" s="788"/>
      <c r="AG6" s="788"/>
      <c r="AH6" s="788"/>
      <c r="AI6" s="788"/>
      <c r="AJ6" s="788"/>
      <c r="AK6" s="789"/>
      <c r="AL6" s="166"/>
    </row>
    <row r="7" spans="1:50" s="167" customFormat="1" ht="22.5" customHeight="1">
      <c r="A7" s="166"/>
      <c r="B7" s="781" t="s">
        <v>11</v>
      </c>
      <c r="C7" s="782"/>
      <c r="D7" s="782"/>
      <c r="E7" s="782"/>
      <c r="F7" s="782"/>
      <c r="G7" s="782"/>
      <c r="H7" s="792" t="str">
        <f>IF(基本情報入力シート!M23="","",基本情報入力シート!M23)</f>
        <v/>
      </c>
      <c r="I7" s="793"/>
      <c r="J7" s="793"/>
      <c r="K7" s="793"/>
      <c r="L7" s="793"/>
      <c r="M7" s="793"/>
      <c r="N7" s="793"/>
      <c r="O7" s="793"/>
      <c r="P7" s="793"/>
      <c r="Q7" s="793"/>
      <c r="R7" s="793"/>
      <c r="S7" s="793"/>
      <c r="T7" s="793"/>
      <c r="U7" s="793"/>
      <c r="V7" s="793"/>
      <c r="W7" s="793"/>
      <c r="X7" s="793"/>
      <c r="Y7" s="793"/>
      <c r="Z7" s="793"/>
      <c r="AA7" s="793"/>
      <c r="AB7" s="793"/>
      <c r="AC7" s="793"/>
      <c r="AD7" s="793"/>
      <c r="AE7" s="793"/>
      <c r="AF7" s="793"/>
      <c r="AG7" s="793"/>
      <c r="AH7" s="793"/>
      <c r="AI7" s="793"/>
      <c r="AJ7" s="793"/>
      <c r="AK7" s="794"/>
      <c r="AL7" s="166"/>
    </row>
    <row r="8" spans="1:50" s="167" customFormat="1" ht="12.75" customHeight="1">
      <c r="A8" s="166"/>
      <c r="B8" s="775" t="s">
        <v>51</v>
      </c>
      <c r="C8" s="776"/>
      <c r="D8" s="776"/>
      <c r="E8" s="776"/>
      <c r="F8" s="776"/>
      <c r="G8" s="776"/>
      <c r="H8" s="168" t="s">
        <v>16</v>
      </c>
      <c r="I8" s="783" t="str">
        <f>IF(基本情報入力シート!AC24="－","",基本情報入力シート!AC24)</f>
        <v/>
      </c>
      <c r="J8" s="783"/>
      <c r="K8" s="783"/>
      <c r="L8" s="783"/>
      <c r="M8" s="783"/>
      <c r="N8" s="169"/>
      <c r="O8" s="170"/>
      <c r="P8" s="170"/>
      <c r="Q8" s="170"/>
      <c r="R8" s="170"/>
      <c r="S8" s="170"/>
      <c r="T8" s="170"/>
      <c r="U8" s="170"/>
      <c r="V8" s="170"/>
      <c r="W8" s="170"/>
      <c r="X8" s="170"/>
      <c r="Y8" s="170"/>
      <c r="Z8" s="170"/>
      <c r="AA8" s="170"/>
      <c r="AB8" s="170"/>
      <c r="AC8" s="170"/>
      <c r="AD8" s="170"/>
      <c r="AE8" s="170"/>
      <c r="AF8" s="170"/>
      <c r="AG8" s="170"/>
      <c r="AH8" s="170"/>
      <c r="AI8" s="170"/>
      <c r="AJ8" s="170"/>
      <c r="AK8" s="171"/>
      <c r="AL8" s="166"/>
    </row>
    <row r="9" spans="1:50" s="167" customFormat="1" ht="12" customHeight="1">
      <c r="A9" s="166"/>
      <c r="B9" s="777"/>
      <c r="C9" s="778"/>
      <c r="D9" s="778"/>
      <c r="E9" s="778"/>
      <c r="F9" s="778"/>
      <c r="G9" s="778"/>
      <c r="H9" s="795" t="str">
        <f>IF(基本情報入力シート!M25="","",基本情報入力シート!M25)</f>
        <v/>
      </c>
      <c r="I9" s="796"/>
      <c r="J9" s="796"/>
      <c r="K9" s="796"/>
      <c r="L9" s="796"/>
      <c r="M9" s="796"/>
      <c r="N9" s="796"/>
      <c r="O9" s="796"/>
      <c r="P9" s="796"/>
      <c r="Q9" s="796"/>
      <c r="R9" s="796"/>
      <c r="S9" s="796"/>
      <c r="T9" s="796"/>
      <c r="U9" s="796"/>
      <c r="V9" s="796"/>
      <c r="W9" s="796"/>
      <c r="X9" s="796"/>
      <c r="Y9" s="796"/>
      <c r="Z9" s="796"/>
      <c r="AA9" s="796"/>
      <c r="AB9" s="796"/>
      <c r="AC9" s="796"/>
      <c r="AD9" s="796"/>
      <c r="AE9" s="796"/>
      <c r="AF9" s="796"/>
      <c r="AG9" s="796"/>
      <c r="AH9" s="796"/>
      <c r="AI9" s="796"/>
      <c r="AJ9" s="796"/>
      <c r="AK9" s="797"/>
      <c r="AL9" s="166"/>
    </row>
    <row r="10" spans="1:50" s="167" customFormat="1" ht="12" customHeight="1">
      <c r="A10" s="166"/>
      <c r="B10" s="779"/>
      <c r="C10" s="780"/>
      <c r="D10" s="780"/>
      <c r="E10" s="780"/>
      <c r="F10" s="780"/>
      <c r="G10" s="780"/>
      <c r="H10" s="772" t="str">
        <f>IF(基本情報入力シート!M26="","",基本情報入力シート!M26)</f>
        <v/>
      </c>
      <c r="I10" s="773"/>
      <c r="J10" s="773"/>
      <c r="K10" s="773"/>
      <c r="L10" s="773"/>
      <c r="M10" s="773"/>
      <c r="N10" s="773"/>
      <c r="O10" s="773"/>
      <c r="P10" s="773"/>
      <c r="Q10" s="773"/>
      <c r="R10" s="773"/>
      <c r="S10" s="773"/>
      <c r="T10" s="773"/>
      <c r="U10" s="773"/>
      <c r="V10" s="773"/>
      <c r="W10" s="773"/>
      <c r="X10" s="773"/>
      <c r="Y10" s="773"/>
      <c r="Z10" s="773"/>
      <c r="AA10" s="773"/>
      <c r="AB10" s="773"/>
      <c r="AC10" s="773"/>
      <c r="AD10" s="773"/>
      <c r="AE10" s="773"/>
      <c r="AF10" s="773"/>
      <c r="AG10" s="773"/>
      <c r="AH10" s="773"/>
      <c r="AI10" s="773"/>
      <c r="AJ10" s="773"/>
      <c r="AK10" s="774"/>
      <c r="AL10" s="166"/>
    </row>
    <row r="11" spans="1:50" s="167" customFormat="1" ht="15" customHeight="1">
      <c r="A11" s="166"/>
      <c r="B11" s="785" t="s">
        <v>12</v>
      </c>
      <c r="C11" s="786"/>
      <c r="D11" s="786"/>
      <c r="E11" s="786"/>
      <c r="F11" s="786"/>
      <c r="G11" s="786"/>
      <c r="H11" s="787" t="str">
        <f>IF(基本情報入力シート!M29="","",基本情報入力シート!M29)</f>
        <v/>
      </c>
      <c r="I11" s="788"/>
      <c r="J11" s="788"/>
      <c r="K11" s="788"/>
      <c r="L11" s="788"/>
      <c r="M11" s="788"/>
      <c r="N11" s="788"/>
      <c r="O11" s="788"/>
      <c r="P11" s="788"/>
      <c r="Q11" s="788"/>
      <c r="R11" s="788"/>
      <c r="S11" s="788"/>
      <c r="T11" s="788"/>
      <c r="U11" s="788"/>
      <c r="V11" s="788"/>
      <c r="W11" s="788"/>
      <c r="X11" s="788"/>
      <c r="Y11" s="788"/>
      <c r="Z11" s="788"/>
      <c r="AA11" s="788"/>
      <c r="AB11" s="788"/>
      <c r="AC11" s="788"/>
      <c r="AD11" s="788"/>
      <c r="AE11" s="788"/>
      <c r="AF11" s="788"/>
      <c r="AG11" s="788"/>
      <c r="AH11" s="788"/>
      <c r="AI11" s="788"/>
      <c r="AJ11" s="788"/>
      <c r="AK11" s="789"/>
      <c r="AL11" s="166"/>
      <c r="AT11" s="172"/>
      <c r="AU11" s="172"/>
      <c r="AV11" s="172"/>
      <c r="AW11" s="172"/>
      <c r="AX11" s="172"/>
    </row>
    <row r="12" spans="1:50" s="167" customFormat="1" ht="22.5" customHeight="1">
      <c r="A12" s="166"/>
      <c r="B12" s="777" t="s">
        <v>52</v>
      </c>
      <c r="C12" s="778"/>
      <c r="D12" s="778"/>
      <c r="E12" s="778"/>
      <c r="F12" s="778"/>
      <c r="G12" s="778"/>
      <c r="H12" s="772" t="str">
        <f>IF(基本情報入力シート!M30="","",基本情報入力シート!M30)</f>
        <v/>
      </c>
      <c r="I12" s="773"/>
      <c r="J12" s="773"/>
      <c r="K12" s="773"/>
      <c r="L12" s="773"/>
      <c r="M12" s="773"/>
      <c r="N12" s="773"/>
      <c r="O12" s="773"/>
      <c r="P12" s="773"/>
      <c r="Q12" s="773"/>
      <c r="R12" s="773"/>
      <c r="S12" s="773"/>
      <c r="T12" s="773"/>
      <c r="U12" s="773"/>
      <c r="V12" s="773"/>
      <c r="W12" s="773"/>
      <c r="X12" s="773"/>
      <c r="Y12" s="773"/>
      <c r="Z12" s="773"/>
      <c r="AA12" s="773"/>
      <c r="AB12" s="773"/>
      <c r="AC12" s="773"/>
      <c r="AD12" s="773"/>
      <c r="AE12" s="773"/>
      <c r="AF12" s="773"/>
      <c r="AG12" s="773"/>
      <c r="AH12" s="773"/>
      <c r="AI12" s="773"/>
      <c r="AJ12" s="773"/>
      <c r="AK12" s="774"/>
      <c r="AL12" s="166"/>
      <c r="AT12" s="172"/>
      <c r="AU12" s="172"/>
      <c r="AV12" s="172"/>
      <c r="AW12" s="172"/>
      <c r="AX12" s="172"/>
    </row>
    <row r="13" spans="1:50" s="167" customFormat="1" ht="17.25" customHeight="1">
      <c r="A13" s="166"/>
      <c r="B13" s="798" t="s">
        <v>24</v>
      </c>
      <c r="C13" s="798"/>
      <c r="D13" s="798"/>
      <c r="E13" s="798"/>
      <c r="F13" s="798"/>
      <c r="G13" s="798"/>
      <c r="H13" s="784" t="s">
        <v>25</v>
      </c>
      <c r="I13" s="784"/>
      <c r="J13" s="784"/>
      <c r="K13" s="781"/>
      <c r="L13" s="802" t="str">
        <f>IF(基本情報入力シート!M31="","",基本情報入力シート!M31)</f>
        <v/>
      </c>
      <c r="M13" s="802"/>
      <c r="N13" s="802"/>
      <c r="O13" s="802"/>
      <c r="P13" s="802"/>
      <c r="Q13" s="802"/>
      <c r="R13" s="802"/>
      <c r="S13" s="802"/>
      <c r="T13" s="802"/>
      <c r="U13" s="802"/>
      <c r="V13" s="798" t="s">
        <v>26</v>
      </c>
      <c r="W13" s="798"/>
      <c r="X13" s="798"/>
      <c r="Y13" s="798"/>
      <c r="Z13" s="802" t="str">
        <f>IF(基本情報入力シート!M32="","",基本情報入力シート!M32)</f>
        <v/>
      </c>
      <c r="AA13" s="802"/>
      <c r="AB13" s="802"/>
      <c r="AC13" s="802"/>
      <c r="AD13" s="802"/>
      <c r="AE13" s="802"/>
      <c r="AF13" s="802"/>
      <c r="AG13" s="802"/>
      <c r="AH13" s="802"/>
      <c r="AI13" s="802"/>
      <c r="AJ13" s="802"/>
      <c r="AK13" s="802"/>
      <c r="AL13" s="166"/>
      <c r="AT13" s="172"/>
      <c r="AU13" s="172"/>
      <c r="AV13" s="172"/>
      <c r="AW13" s="172"/>
      <c r="AX13" s="172"/>
    </row>
    <row r="14" spans="1:50" ht="6" customHeight="1">
      <c r="A14" s="162"/>
      <c r="B14" s="163"/>
      <c r="C14" s="163"/>
      <c r="D14" s="163"/>
      <c r="E14" s="163"/>
      <c r="F14" s="163"/>
      <c r="G14" s="163"/>
      <c r="H14" s="163"/>
      <c r="I14" s="163"/>
      <c r="J14" s="163"/>
      <c r="K14" s="163"/>
      <c r="L14" s="163"/>
      <c r="M14" s="163"/>
      <c r="N14" s="163"/>
      <c r="O14" s="163"/>
      <c r="P14" s="163"/>
      <c r="Q14" s="163"/>
      <c r="R14" s="163"/>
      <c r="S14" s="163"/>
      <c r="T14" s="163"/>
      <c r="U14" s="163"/>
      <c r="V14" s="163"/>
      <c r="W14" s="163"/>
      <c r="X14" s="163"/>
      <c r="Y14" s="163"/>
      <c r="Z14" s="163"/>
      <c r="AA14" s="163"/>
      <c r="AB14" s="163"/>
      <c r="AC14" s="163"/>
      <c r="AD14" s="163"/>
      <c r="AE14" s="163"/>
      <c r="AF14" s="163"/>
      <c r="AG14" s="163"/>
      <c r="AH14" s="163"/>
      <c r="AI14" s="163"/>
      <c r="AJ14" s="163"/>
      <c r="AK14" s="163"/>
      <c r="AL14" s="162"/>
      <c r="AS14" s="173"/>
    </row>
    <row r="15" spans="1:50" ht="18" customHeight="1">
      <c r="A15" s="162"/>
      <c r="B15" s="174" t="s">
        <v>53</v>
      </c>
      <c r="C15" s="175"/>
      <c r="D15" s="175"/>
      <c r="E15" s="175"/>
      <c r="F15" s="175"/>
      <c r="G15" s="163"/>
      <c r="H15" s="175"/>
      <c r="I15" s="175"/>
      <c r="J15" s="175"/>
      <c r="K15" s="175"/>
      <c r="L15" s="176"/>
      <c r="M15" s="177"/>
      <c r="N15" s="163"/>
      <c r="O15" s="176"/>
      <c r="P15" s="176"/>
      <c r="Q15" s="176"/>
      <c r="R15" s="176"/>
      <c r="S15" s="176"/>
      <c r="T15" s="176"/>
      <c r="U15" s="176"/>
      <c r="V15" s="176"/>
      <c r="W15" s="175"/>
      <c r="X15" s="175"/>
      <c r="Y15" s="175"/>
      <c r="Z15" s="175"/>
      <c r="AA15" s="176"/>
      <c r="AB15" s="176"/>
      <c r="AC15" s="162"/>
      <c r="AD15" s="162"/>
      <c r="AE15" s="176"/>
      <c r="AF15" s="176"/>
      <c r="AG15" s="176"/>
      <c r="AH15" s="176"/>
      <c r="AI15" s="176"/>
      <c r="AJ15" s="176"/>
      <c r="AK15" s="176"/>
      <c r="AL15" s="162"/>
      <c r="AT15" s="173"/>
      <c r="AU15" s="173"/>
      <c r="AV15" s="173"/>
      <c r="AW15" s="173"/>
      <c r="AX15" s="173"/>
    </row>
    <row r="16" spans="1:50" s="167" customFormat="1" ht="19.5" customHeight="1">
      <c r="A16" s="166"/>
      <c r="B16" s="178" t="s">
        <v>54</v>
      </c>
      <c r="C16" s="179"/>
      <c r="D16" s="180"/>
      <c r="E16" s="181"/>
      <c r="F16" s="181"/>
      <c r="G16" s="181"/>
      <c r="H16" s="181"/>
      <c r="I16" s="181"/>
      <c r="J16" s="181"/>
      <c r="K16" s="181"/>
      <c r="L16" s="182"/>
      <c r="M16" s="182"/>
      <c r="N16" s="182"/>
      <c r="O16" s="182"/>
      <c r="P16" s="182"/>
      <c r="Q16" s="182"/>
      <c r="R16" s="182"/>
      <c r="S16" s="182"/>
      <c r="T16" s="183"/>
      <c r="U16" s="184"/>
      <c r="V16" s="184"/>
      <c r="W16" s="185"/>
      <c r="X16" s="166"/>
      <c r="Y16" s="166"/>
      <c r="Z16" s="166"/>
      <c r="AA16" s="166"/>
      <c r="AB16" s="166"/>
      <c r="AC16" s="166"/>
      <c r="AD16" s="166"/>
      <c r="AE16" s="166"/>
      <c r="AF16" s="166"/>
      <c r="AG16" s="166"/>
      <c r="AH16" s="186"/>
      <c r="AI16" s="166"/>
      <c r="AJ16" s="166"/>
      <c r="AK16" s="166"/>
      <c r="AL16" s="166"/>
    </row>
    <row r="17" spans="1:57" s="167" customFormat="1" ht="18.75" customHeight="1" thickBot="1">
      <c r="A17" s="166"/>
      <c r="B17" s="804" t="s">
        <v>55</v>
      </c>
      <c r="C17" s="805"/>
      <c r="D17" s="805"/>
      <c r="E17" s="805"/>
      <c r="F17" s="805"/>
      <c r="G17" s="805"/>
      <c r="H17" s="805"/>
      <c r="I17" s="805"/>
      <c r="J17" s="805"/>
      <c r="K17" s="805"/>
      <c r="L17" s="805"/>
      <c r="M17" s="805"/>
      <c r="N17" s="805"/>
      <c r="O17" s="805"/>
      <c r="P17" s="805"/>
      <c r="Q17" s="805"/>
      <c r="R17" s="805"/>
      <c r="S17" s="805"/>
      <c r="T17" s="805"/>
      <c r="U17" s="805"/>
      <c r="V17" s="805"/>
      <c r="W17" s="805"/>
      <c r="X17" s="805"/>
      <c r="Y17" s="805"/>
      <c r="Z17" s="805"/>
      <c r="AA17" s="805"/>
      <c r="AB17" s="805"/>
      <c r="AC17" s="806"/>
      <c r="AD17" s="166"/>
      <c r="AE17" s="166"/>
      <c r="AF17" s="166"/>
      <c r="AG17" s="166"/>
      <c r="AH17" s="186"/>
      <c r="AI17" s="166"/>
      <c r="AJ17" s="166"/>
      <c r="AK17" s="166"/>
      <c r="AL17" s="166"/>
    </row>
    <row r="18" spans="1:57" ht="21.75" customHeight="1" thickBot="1">
      <c r="A18" s="162"/>
      <c r="B18" s="187" t="s">
        <v>56</v>
      </c>
      <c r="C18" s="799" t="s">
        <v>57</v>
      </c>
      <c r="D18" s="799"/>
      <c r="E18" s="799"/>
      <c r="F18" s="799"/>
      <c r="G18" s="799"/>
      <c r="H18" s="799"/>
      <c r="I18" s="799"/>
      <c r="J18" s="799"/>
      <c r="K18" s="799"/>
      <c r="L18" s="799"/>
      <c r="M18" s="799"/>
      <c r="N18" s="799"/>
      <c r="O18" s="799"/>
      <c r="P18" s="799"/>
      <c r="Q18" s="799"/>
      <c r="R18" s="799"/>
      <c r="S18" s="799"/>
      <c r="T18" s="799"/>
      <c r="U18" s="799"/>
      <c r="V18" s="800"/>
      <c r="W18" s="766">
        <f>'別紙様式3-2（処遇改善加算　個票）'!N5</f>
        <v>0</v>
      </c>
      <c r="X18" s="767"/>
      <c r="Y18" s="767"/>
      <c r="Z18" s="767"/>
      <c r="AA18" s="767"/>
      <c r="AB18" s="768"/>
      <c r="AC18" s="188" t="s">
        <v>58</v>
      </c>
      <c r="AD18" s="163" t="s">
        <v>59</v>
      </c>
      <c r="AE18" s="811" t="str">
        <f>IF(H7="", "", IFERROR(IF(W19&gt;=W18,"○","×"),""))</f>
        <v/>
      </c>
      <c r="AF18" s="162"/>
      <c r="AG18" s="162"/>
      <c r="AH18" s="162"/>
      <c r="AI18" s="162"/>
      <c r="AJ18" s="162"/>
      <c r="AK18" s="162"/>
      <c r="AL18" s="162"/>
      <c r="AM18" s="162"/>
      <c r="AN18" s="162"/>
      <c r="AO18" s="162"/>
      <c r="AP18" s="162"/>
      <c r="AQ18" s="724" t="s">
        <v>2176</v>
      </c>
      <c r="AR18" s="725"/>
      <c r="AS18" s="725"/>
      <c r="AT18" s="725"/>
      <c r="AU18" s="725"/>
      <c r="AV18" s="725"/>
      <c r="AW18" s="725"/>
      <c r="AX18" s="725"/>
      <c r="AY18" s="725"/>
      <c r="AZ18" s="725"/>
      <c r="BA18" s="725"/>
      <c r="BB18" s="725"/>
      <c r="BC18" s="725"/>
      <c r="BD18" s="725"/>
      <c r="BE18" s="726"/>
    </row>
    <row r="19" spans="1:57" ht="33.6" customHeight="1" thickBot="1">
      <c r="A19" s="162"/>
      <c r="B19" s="187" t="s">
        <v>60</v>
      </c>
      <c r="C19" s="801" t="s">
        <v>61</v>
      </c>
      <c r="D19" s="801"/>
      <c r="E19" s="801"/>
      <c r="F19" s="801"/>
      <c r="G19" s="801"/>
      <c r="H19" s="801"/>
      <c r="I19" s="801"/>
      <c r="J19" s="801"/>
      <c r="K19" s="801"/>
      <c r="L19" s="801"/>
      <c r="M19" s="801"/>
      <c r="N19" s="801"/>
      <c r="O19" s="801"/>
      <c r="P19" s="801"/>
      <c r="Q19" s="801"/>
      <c r="R19" s="801"/>
      <c r="S19" s="801"/>
      <c r="T19" s="801"/>
      <c r="U19" s="801"/>
      <c r="V19" s="801"/>
      <c r="W19" s="738"/>
      <c r="X19" s="739"/>
      <c r="Y19" s="739"/>
      <c r="Z19" s="739"/>
      <c r="AA19" s="739"/>
      <c r="AB19" s="740"/>
      <c r="AC19" s="189" t="s">
        <v>58</v>
      </c>
      <c r="AD19" s="163" t="s">
        <v>59</v>
      </c>
      <c r="AE19" s="813"/>
      <c r="AF19" s="162"/>
      <c r="AG19" s="162"/>
      <c r="AH19" s="162"/>
      <c r="AI19" s="162"/>
      <c r="AJ19" s="162"/>
      <c r="AK19" s="162"/>
      <c r="AL19" s="162"/>
    </row>
    <row r="20" spans="1:57" ht="18" customHeight="1">
      <c r="A20" s="162"/>
      <c r="B20" s="190" t="s">
        <v>62</v>
      </c>
      <c r="C20" s="191"/>
      <c r="D20" s="191"/>
      <c r="E20" s="191"/>
      <c r="F20" s="192"/>
      <c r="G20" s="193"/>
      <c r="H20" s="193"/>
      <c r="I20" s="193"/>
      <c r="J20" s="193"/>
      <c r="K20" s="192"/>
      <c r="L20" s="192"/>
      <c r="M20" s="192"/>
      <c r="N20" s="192"/>
      <c r="O20" s="29"/>
      <c r="P20" s="29"/>
      <c r="Q20" s="193"/>
      <c r="R20" s="193"/>
      <c r="S20" s="193"/>
      <c r="T20" s="193"/>
      <c r="U20" s="194"/>
      <c r="V20" s="194"/>
      <c r="W20" s="194"/>
      <c r="X20" s="194"/>
      <c r="Y20" s="194"/>
      <c r="Z20" s="194"/>
      <c r="AA20" s="194"/>
      <c r="AB20" s="194"/>
      <c r="AC20" s="194"/>
      <c r="AD20" s="194"/>
      <c r="AE20" s="194"/>
      <c r="AF20" s="194"/>
      <c r="AG20" s="194"/>
      <c r="AH20" s="194"/>
      <c r="AI20" s="194"/>
      <c r="AJ20" s="194"/>
      <c r="AK20" s="194"/>
      <c r="AL20" s="195"/>
      <c r="AM20" s="196"/>
    </row>
    <row r="21" spans="1:57" ht="25.5" customHeight="1">
      <c r="A21" s="162"/>
      <c r="B21" s="197" t="s">
        <v>63</v>
      </c>
      <c r="C21" s="741" t="s">
        <v>64</v>
      </c>
      <c r="D21" s="741"/>
      <c r="E21" s="741"/>
      <c r="F21" s="741"/>
      <c r="G21" s="741"/>
      <c r="H21" s="741"/>
      <c r="I21" s="741"/>
      <c r="J21" s="741"/>
      <c r="K21" s="741"/>
      <c r="L21" s="741"/>
      <c r="M21" s="741"/>
      <c r="N21" s="741"/>
      <c r="O21" s="741"/>
      <c r="P21" s="741"/>
      <c r="Q21" s="741"/>
      <c r="R21" s="741"/>
      <c r="S21" s="741"/>
      <c r="T21" s="741"/>
      <c r="U21" s="741"/>
      <c r="V21" s="741"/>
      <c r="W21" s="741"/>
      <c r="X21" s="741"/>
      <c r="Y21" s="741"/>
      <c r="Z21" s="741"/>
      <c r="AA21" s="741"/>
      <c r="AB21" s="741"/>
      <c r="AC21" s="741"/>
      <c r="AD21" s="741"/>
      <c r="AE21" s="741"/>
      <c r="AF21" s="741"/>
      <c r="AG21" s="741"/>
      <c r="AH21" s="741"/>
      <c r="AI21" s="741"/>
      <c r="AJ21" s="741"/>
      <c r="AK21" s="741"/>
      <c r="AL21" s="194"/>
      <c r="AM21" s="196"/>
      <c r="AN21" s="196"/>
    </row>
    <row r="22" spans="1:57" ht="7.5" customHeight="1">
      <c r="A22" s="162"/>
      <c r="B22" s="198"/>
      <c r="C22" s="198"/>
      <c r="D22" s="198"/>
      <c r="E22" s="198"/>
      <c r="F22" s="198"/>
      <c r="G22" s="198"/>
      <c r="H22" s="198"/>
      <c r="I22" s="198"/>
      <c r="J22" s="198"/>
      <c r="K22" s="198"/>
      <c r="L22" s="198"/>
      <c r="M22" s="198"/>
      <c r="N22" s="198"/>
      <c r="O22" s="198"/>
      <c r="P22" s="198"/>
      <c r="Q22" s="198"/>
      <c r="R22" s="198"/>
      <c r="S22" s="198"/>
      <c r="T22" s="198"/>
      <c r="U22" s="198"/>
      <c r="V22" s="198"/>
      <c r="W22" s="198"/>
      <c r="X22" s="198"/>
      <c r="Y22" s="198"/>
      <c r="Z22" s="198"/>
      <c r="AA22" s="163"/>
      <c r="AB22" s="199"/>
      <c r="AC22" s="199"/>
      <c r="AD22" s="199"/>
      <c r="AE22" s="199"/>
      <c r="AF22" s="199"/>
      <c r="AG22" s="199"/>
      <c r="AH22" s="199"/>
      <c r="AI22" s="199"/>
      <c r="AJ22" s="199"/>
      <c r="AK22" s="199"/>
      <c r="AL22" s="162"/>
    </row>
    <row r="23" spans="1:57" ht="19.5" customHeight="1" thickBot="1">
      <c r="A23" s="162"/>
      <c r="B23" s="178" t="s">
        <v>65</v>
      </c>
      <c r="C23" s="200"/>
      <c r="D23" s="201"/>
      <c r="E23" s="201"/>
      <c r="F23" s="201"/>
      <c r="G23" s="202"/>
      <c r="H23" s="202"/>
      <c r="I23" s="202"/>
      <c r="J23" s="202"/>
      <c r="K23" s="202"/>
      <c r="L23" s="202"/>
      <c r="M23" s="202"/>
      <c r="N23" s="202"/>
      <c r="O23" s="202"/>
      <c r="P23" s="202"/>
      <c r="Q23" s="203"/>
      <c r="R23" s="203"/>
      <c r="S23" s="203"/>
      <c r="T23" s="203"/>
      <c r="U23" s="203"/>
      <c r="V23" s="203"/>
      <c r="W23" s="202"/>
      <c r="X23" s="202"/>
      <c r="Y23" s="202"/>
      <c r="Z23" s="202"/>
      <c r="AA23" s="202"/>
      <c r="AB23" s="202"/>
      <c r="AC23" s="202"/>
      <c r="AD23" s="204"/>
      <c r="AE23" s="202"/>
      <c r="AF23" s="202"/>
      <c r="AG23" s="202"/>
      <c r="AH23" s="202"/>
      <c r="AI23" s="202"/>
      <c r="AJ23" s="202"/>
      <c r="AK23" s="204"/>
      <c r="AL23" s="162"/>
    </row>
    <row r="24" spans="1:57" ht="18.75" customHeight="1" thickBot="1">
      <c r="A24" s="162"/>
      <c r="B24" s="205" t="s">
        <v>56</v>
      </c>
      <c r="C24" s="769" t="s">
        <v>66</v>
      </c>
      <c r="D24" s="769"/>
      <c r="E24" s="769"/>
      <c r="F24" s="769"/>
      <c r="G24" s="769"/>
      <c r="H24" s="769"/>
      <c r="I24" s="769"/>
      <c r="J24" s="769"/>
      <c r="K24" s="769"/>
      <c r="L24" s="769"/>
      <c r="M24" s="769"/>
      <c r="N24" s="769"/>
      <c r="O24" s="769"/>
      <c r="P24" s="770"/>
      <c r="Q24" s="743">
        <f>Q25-Q26-Q27</f>
        <v>0</v>
      </c>
      <c r="R24" s="744"/>
      <c r="S24" s="744"/>
      <c r="T24" s="744"/>
      <c r="U24" s="744"/>
      <c r="V24" s="745"/>
      <c r="W24" s="206" t="s">
        <v>58</v>
      </c>
      <c r="X24" s="207" t="s">
        <v>59</v>
      </c>
      <c r="Y24" s="811" t="str">
        <f>IF(H7="", "", IF(Q28="","",IF(Q24="","",IF(Q24&gt;=Q28,"○","×"))))</f>
        <v/>
      </c>
      <c r="Z24" s="208"/>
      <c r="AA24" s="202"/>
      <c r="AB24" s="202"/>
      <c r="AC24" s="202"/>
      <c r="AD24" s="204"/>
      <c r="AE24" s="204"/>
      <c r="AF24" s="204"/>
      <c r="AG24" s="204"/>
      <c r="AH24" s="204"/>
      <c r="AI24" s="204"/>
      <c r="AJ24" s="204"/>
      <c r="AK24" s="204"/>
      <c r="AL24" s="162"/>
      <c r="AM24" s="162"/>
      <c r="AN24" s="162"/>
      <c r="AO24" s="162"/>
      <c r="AP24" s="162"/>
      <c r="AQ24" s="757" t="s">
        <v>2177</v>
      </c>
      <c r="AR24" s="758"/>
      <c r="AS24" s="758"/>
      <c r="AT24" s="758"/>
      <c r="AU24" s="758"/>
      <c r="AV24" s="758"/>
      <c r="AW24" s="758"/>
      <c r="AX24" s="758"/>
      <c r="AY24" s="758"/>
      <c r="AZ24" s="758"/>
      <c r="BA24" s="758"/>
      <c r="BB24" s="758"/>
      <c r="BC24" s="758"/>
      <c r="BD24" s="758"/>
      <c r="BE24" s="759"/>
    </row>
    <row r="25" spans="1:57" ht="18.75" customHeight="1" thickBot="1">
      <c r="A25" s="162"/>
      <c r="B25" s="814"/>
      <c r="C25" s="807" t="s">
        <v>67</v>
      </c>
      <c r="D25" s="807"/>
      <c r="E25" s="807"/>
      <c r="F25" s="807"/>
      <c r="G25" s="807"/>
      <c r="H25" s="807"/>
      <c r="I25" s="807"/>
      <c r="J25" s="807"/>
      <c r="K25" s="807"/>
      <c r="L25" s="807"/>
      <c r="M25" s="807"/>
      <c r="N25" s="807"/>
      <c r="O25" s="807"/>
      <c r="P25" s="702"/>
      <c r="Q25" s="808"/>
      <c r="R25" s="809"/>
      <c r="S25" s="809"/>
      <c r="T25" s="809"/>
      <c r="U25" s="809"/>
      <c r="V25" s="810"/>
      <c r="W25" s="206" t="s">
        <v>58</v>
      </c>
      <c r="X25" s="207"/>
      <c r="Y25" s="812"/>
      <c r="Z25" s="208"/>
      <c r="AA25" s="202"/>
      <c r="AB25" s="202"/>
      <c r="AC25" s="202"/>
      <c r="AD25" s="204"/>
      <c r="AE25" s="202"/>
      <c r="AF25" s="202"/>
      <c r="AG25" s="202"/>
      <c r="AH25" s="202"/>
      <c r="AI25" s="202"/>
      <c r="AJ25" s="202"/>
      <c r="AK25" s="204"/>
      <c r="AL25" s="162"/>
      <c r="AM25" s="162"/>
      <c r="AN25" s="162"/>
      <c r="AO25" s="162"/>
      <c r="AP25" s="162"/>
      <c r="AQ25" s="760"/>
      <c r="AR25" s="761"/>
      <c r="AS25" s="761"/>
      <c r="AT25" s="761"/>
      <c r="AU25" s="761"/>
      <c r="AV25" s="761"/>
      <c r="AW25" s="761"/>
      <c r="AX25" s="761"/>
      <c r="AY25" s="761"/>
      <c r="AZ25" s="761"/>
      <c r="BA25" s="761"/>
      <c r="BB25" s="761"/>
      <c r="BC25" s="761"/>
      <c r="BD25" s="761"/>
      <c r="BE25" s="762"/>
    </row>
    <row r="26" spans="1:57" ht="18.600000000000001" customHeight="1" thickBot="1">
      <c r="A26" s="162"/>
      <c r="B26" s="814"/>
      <c r="C26" s="671" t="s">
        <v>68</v>
      </c>
      <c r="D26" s="671"/>
      <c r="E26" s="671"/>
      <c r="F26" s="671"/>
      <c r="G26" s="671"/>
      <c r="H26" s="671"/>
      <c r="I26" s="671"/>
      <c r="J26" s="671"/>
      <c r="K26" s="671"/>
      <c r="L26" s="671"/>
      <c r="M26" s="671"/>
      <c r="N26" s="671"/>
      <c r="O26" s="671"/>
      <c r="P26" s="672"/>
      <c r="Q26" s="743">
        <f>W19</f>
        <v>0</v>
      </c>
      <c r="R26" s="744"/>
      <c r="S26" s="744"/>
      <c r="T26" s="744"/>
      <c r="U26" s="744"/>
      <c r="V26" s="745"/>
      <c r="W26" s="206" t="s">
        <v>58</v>
      </c>
      <c r="X26" s="207"/>
      <c r="Y26" s="812"/>
      <c r="Z26" s="208"/>
      <c r="AA26" s="202"/>
      <c r="AB26" s="202"/>
      <c r="AC26" s="202"/>
      <c r="AD26" s="204"/>
      <c r="AE26" s="202"/>
      <c r="AF26" s="202"/>
      <c r="AG26" s="202"/>
      <c r="AH26" s="202"/>
      <c r="AI26" s="202"/>
      <c r="AJ26" s="202"/>
      <c r="AK26" s="204"/>
      <c r="AL26" s="162"/>
      <c r="AM26" s="162"/>
      <c r="AN26" s="162"/>
      <c r="AO26" s="162"/>
      <c r="AP26" s="162"/>
      <c r="AQ26" s="760"/>
      <c r="AR26" s="761"/>
      <c r="AS26" s="761"/>
      <c r="AT26" s="761"/>
      <c r="AU26" s="761"/>
      <c r="AV26" s="761"/>
      <c r="AW26" s="761"/>
      <c r="AX26" s="761"/>
      <c r="AY26" s="761"/>
      <c r="AZ26" s="761"/>
      <c r="BA26" s="761"/>
      <c r="BB26" s="761"/>
      <c r="BC26" s="761"/>
      <c r="BD26" s="761"/>
      <c r="BE26" s="762"/>
    </row>
    <row r="27" spans="1:57" ht="27.75" customHeight="1" thickBot="1">
      <c r="A27" s="162"/>
      <c r="B27" s="209"/>
      <c r="C27" s="671" t="s">
        <v>69</v>
      </c>
      <c r="D27" s="671"/>
      <c r="E27" s="671"/>
      <c r="F27" s="671"/>
      <c r="G27" s="671"/>
      <c r="H27" s="671"/>
      <c r="I27" s="671"/>
      <c r="J27" s="671"/>
      <c r="K27" s="671"/>
      <c r="L27" s="671"/>
      <c r="M27" s="671"/>
      <c r="N27" s="671"/>
      <c r="O27" s="671"/>
      <c r="P27" s="672"/>
      <c r="Q27" s="699"/>
      <c r="R27" s="700"/>
      <c r="S27" s="700"/>
      <c r="T27" s="700"/>
      <c r="U27" s="700"/>
      <c r="V27" s="701"/>
      <c r="W27" s="206" t="s">
        <v>58</v>
      </c>
      <c r="X27" s="207"/>
      <c r="Y27" s="812"/>
      <c r="Z27" s="208"/>
      <c r="AA27" s="202"/>
      <c r="AB27" s="202"/>
      <c r="AC27" s="202"/>
      <c r="AD27" s="204"/>
      <c r="AE27" s="202"/>
      <c r="AF27" s="202"/>
      <c r="AG27" s="202"/>
      <c r="AH27" s="202"/>
      <c r="AI27" s="202"/>
      <c r="AJ27" s="202"/>
      <c r="AK27" s="204"/>
      <c r="AL27" s="162"/>
      <c r="AM27" s="162"/>
      <c r="AN27" s="162"/>
      <c r="AO27" s="162"/>
      <c r="AP27" s="162"/>
      <c r="AQ27" s="760"/>
      <c r="AR27" s="761"/>
      <c r="AS27" s="761"/>
      <c r="AT27" s="761"/>
      <c r="AU27" s="761"/>
      <c r="AV27" s="761"/>
      <c r="AW27" s="761"/>
      <c r="AX27" s="761"/>
      <c r="AY27" s="761"/>
      <c r="AZ27" s="761"/>
      <c r="BA27" s="761"/>
      <c r="BB27" s="761"/>
      <c r="BC27" s="761"/>
      <c r="BD27" s="761"/>
      <c r="BE27" s="762"/>
    </row>
    <row r="28" spans="1:57" ht="30.75" customHeight="1" thickBot="1">
      <c r="A28" s="162"/>
      <c r="B28" s="205" t="s">
        <v>60</v>
      </c>
      <c r="C28" s="746" t="s">
        <v>70</v>
      </c>
      <c r="D28" s="747"/>
      <c r="E28" s="747"/>
      <c r="F28" s="747"/>
      <c r="G28" s="747"/>
      <c r="H28" s="747"/>
      <c r="I28" s="747"/>
      <c r="J28" s="747"/>
      <c r="K28" s="747"/>
      <c r="L28" s="747"/>
      <c r="M28" s="747"/>
      <c r="N28" s="747"/>
      <c r="O28" s="747"/>
      <c r="P28" s="747"/>
      <c r="Q28" s="743">
        <f>Q29-Q30-Q31-Q32-Q33</f>
        <v>0</v>
      </c>
      <c r="R28" s="744"/>
      <c r="S28" s="744"/>
      <c r="T28" s="744"/>
      <c r="U28" s="744"/>
      <c r="V28" s="745"/>
      <c r="W28" s="210" t="s">
        <v>58</v>
      </c>
      <c r="X28" s="207" t="s">
        <v>59</v>
      </c>
      <c r="Y28" s="813"/>
      <c r="Z28" s="208"/>
      <c r="AA28" s="202"/>
      <c r="AB28" s="202"/>
      <c r="AC28" s="202"/>
      <c r="AD28" s="204"/>
      <c r="AE28" s="202"/>
      <c r="AF28" s="202"/>
      <c r="AG28" s="202"/>
      <c r="AH28" s="202"/>
      <c r="AI28" s="202"/>
      <c r="AJ28" s="202"/>
      <c r="AK28" s="204"/>
      <c r="AL28" s="162"/>
      <c r="AM28" s="162"/>
      <c r="AN28" s="162"/>
      <c r="AO28" s="162"/>
      <c r="AP28" s="162"/>
      <c r="AQ28" s="763"/>
      <c r="AR28" s="764"/>
      <c r="AS28" s="764"/>
      <c r="AT28" s="764"/>
      <c r="AU28" s="764"/>
      <c r="AV28" s="764"/>
      <c r="AW28" s="764"/>
      <c r="AX28" s="764"/>
      <c r="AY28" s="764"/>
      <c r="AZ28" s="764"/>
      <c r="BA28" s="764"/>
      <c r="BB28" s="764"/>
      <c r="BC28" s="764"/>
      <c r="BD28" s="764"/>
      <c r="BE28" s="765"/>
    </row>
    <row r="29" spans="1:57" ht="18.75" customHeight="1" thickBot="1">
      <c r="A29" s="162"/>
      <c r="B29" s="727"/>
      <c r="C29" s="702" t="s">
        <v>71</v>
      </c>
      <c r="D29" s="703"/>
      <c r="E29" s="703"/>
      <c r="F29" s="703"/>
      <c r="G29" s="703"/>
      <c r="H29" s="703"/>
      <c r="I29" s="703"/>
      <c r="J29" s="703"/>
      <c r="K29" s="703"/>
      <c r="L29" s="703"/>
      <c r="M29" s="703"/>
      <c r="N29" s="703"/>
      <c r="O29" s="703"/>
      <c r="P29" s="704"/>
      <c r="Q29" s="668"/>
      <c r="R29" s="669"/>
      <c r="S29" s="669"/>
      <c r="T29" s="669"/>
      <c r="U29" s="669"/>
      <c r="V29" s="670"/>
      <c r="W29" s="206" t="s">
        <v>58</v>
      </c>
      <c r="X29" s="202"/>
      <c r="Y29" s="202"/>
      <c r="Z29" s="202"/>
      <c r="AA29" s="202"/>
      <c r="AB29" s="202"/>
      <c r="AC29" s="202"/>
      <c r="AD29" s="204"/>
      <c r="AE29" s="202"/>
      <c r="AF29" s="202"/>
      <c r="AG29" s="202"/>
      <c r="AH29" s="202"/>
      <c r="AI29" s="202"/>
      <c r="AJ29" s="202"/>
      <c r="AK29" s="204"/>
      <c r="AL29" s="162"/>
    </row>
    <row r="30" spans="1:57" ht="18.75" customHeight="1" thickBot="1">
      <c r="A30" s="162"/>
      <c r="B30" s="727"/>
      <c r="C30" s="702" t="s">
        <v>72</v>
      </c>
      <c r="D30" s="703"/>
      <c r="E30" s="703"/>
      <c r="F30" s="703"/>
      <c r="G30" s="703"/>
      <c r="H30" s="703"/>
      <c r="I30" s="703"/>
      <c r="J30" s="703"/>
      <c r="K30" s="703"/>
      <c r="L30" s="703"/>
      <c r="M30" s="703"/>
      <c r="N30" s="703"/>
      <c r="O30" s="703"/>
      <c r="P30" s="704"/>
      <c r="Q30" s="668"/>
      <c r="R30" s="669"/>
      <c r="S30" s="669"/>
      <c r="T30" s="669"/>
      <c r="U30" s="669"/>
      <c r="V30" s="670"/>
      <c r="W30" s="206" t="s">
        <v>58</v>
      </c>
      <c r="X30" s="202"/>
      <c r="Y30" s="202"/>
      <c r="Z30" s="202"/>
      <c r="AA30" s="202"/>
      <c r="AB30" s="202"/>
      <c r="AC30" s="202"/>
      <c r="AD30" s="204"/>
      <c r="AE30" s="202"/>
      <c r="AF30" s="202"/>
      <c r="AG30" s="202"/>
      <c r="AH30" s="202"/>
      <c r="AI30" s="202"/>
      <c r="AJ30" s="202"/>
      <c r="AK30" s="204"/>
      <c r="AL30" s="162"/>
    </row>
    <row r="31" spans="1:57" ht="27.75" customHeight="1" thickBot="1">
      <c r="A31" s="162"/>
      <c r="B31" s="727"/>
      <c r="C31" s="673" t="s">
        <v>73</v>
      </c>
      <c r="D31" s="674"/>
      <c r="E31" s="674"/>
      <c r="F31" s="674"/>
      <c r="G31" s="674"/>
      <c r="H31" s="674"/>
      <c r="I31" s="674"/>
      <c r="J31" s="674"/>
      <c r="K31" s="674"/>
      <c r="L31" s="674"/>
      <c r="M31" s="674"/>
      <c r="N31" s="674"/>
      <c r="O31" s="674"/>
      <c r="P31" s="675"/>
      <c r="Q31" s="732"/>
      <c r="R31" s="733"/>
      <c r="S31" s="733"/>
      <c r="T31" s="733"/>
      <c r="U31" s="733"/>
      <c r="V31" s="734"/>
      <c r="W31" s="206" t="s">
        <v>58</v>
      </c>
      <c r="X31" s="202"/>
      <c r="Y31" s="202"/>
      <c r="Z31" s="202"/>
      <c r="AA31" s="202"/>
      <c r="AB31" s="202"/>
      <c r="AC31" s="202"/>
      <c r="AD31" s="204"/>
      <c r="AE31" s="202"/>
      <c r="AF31" s="202"/>
      <c r="AG31" s="202"/>
      <c r="AH31" s="202"/>
      <c r="AI31" s="202"/>
      <c r="AJ31" s="202"/>
      <c r="AK31" s="204"/>
      <c r="AL31" s="162"/>
    </row>
    <row r="32" spans="1:57" ht="27.75" customHeight="1" thickBot="1">
      <c r="A32" s="162"/>
      <c r="B32" s="727"/>
      <c r="C32" s="729" t="s">
        <v>74</v>
      </c>
      <c r="D32" s="730"/>
      <c r="E32" s="730"/>
      <c r="F32" s="730"/>
      <c r="G32" s="730"/>
      <c r="H32" s="730"/>
      <c r="I32" s="730"/>
      <c r="J32" s="730"/>
      <c r="K32" s="730"/>
      <c r="L32" s="730"/>
      <c r="M32" s="730"/>
      <c r="N32" s="730"/>
      <c r="O32" s="730"/>
      <c r="P32" s="731"/>
      <c r="Q32" s="699"/>
      <c r="R32" s="700"/>
      <c r="S32" s="700"/>
      <c r="T32" s="700"/>
      <c r="U32" s="700"/>
      <c r="V32" s="701"/>
      <c r="W32" s="206" t="s">
        <v>58</v>
      </c>
      <c r="X32" s="202"/>
      <c r="Y32" s="202"/>
      <c r="Z32" s="202"/>
      <c r="AA32" s="202"/>
      <c r="AB32" s="202"/>
      <c r="AC32" s="202"/>
      <c r="AD32" s="204"/>
      <c r="AE32" s="202"/>
      <c r="AF32" s="202"/>
      <c r="AG32" s="202"/>
      <c r="AH32" s="202"/>
      <c r="AI32" s="202"/>
      <c r="AJ32" s="202"/>
      <c r="AK32" s="204"/>
      <c r="AL32" s="162"/>
    </row>
    <row r="33" spans="1:57" ht="28.5" customHeight="1" thickBot="1">
      <c r="A33" s="162"/>
      <c r="B33" s="728"/>
      <c r="C33" s="729" t="s">
        <v>75</v>
      </c>
      <c r="D33" s="730"/>
      <c r="E33" s="730"/>
      <c r="F33" s="730"/>
      <c r="G33" s="730"/>
      <c r="H33" s="730"/>
      <c r="I33" s="730"/>
      <c r="J33" s="730"/>
      <c r="K33" s="730"/>
      <c r="L33" s="730"/>
      <c r="M33" s="730"/>
      <c r="N33" s="730"/>
      <c r="O33" s="730"/>
      <c r="P33" s="731"/>
      <c r="Q33" s="732"/>
      <c r="R33" s="733"/>
      <c r="S33" s="733"/>
      <c r="T33" s="733"/>
      <c r="U33" s="733"/>
      <c r="V33" s="734"/>
      <c r="W33" s="210" t="s">
        <v>58</v>
      </c>
      <c r="X33" s="202"/>
      <c r="Y33" s="202"/>
      <c r="Z33" s="202"/>
      <c r="AA33" s="204"/>
      <c r="AC33" s="202"/>
      <c r="AD33" s="202"/>
      <c r="AE33" s="202"/>
      <c r="AF33" s="202"/>
      <c r="AG33" s="202"/>
      <c r="AH33" s="202"/>
      <c r="AI33" s="204"/>
      <c r="AJ33" s="162"/>
      <c r="AK33" s="162"/>
      <c r="AL33" s="162"/>
    </row>
    <row r="34" spans="1:57" s="167" customFormat="1" ht="6" customHeight="1">
      <c r="A34" s="166"/>
      <c r="B34" s="181"/>
      <c r="C34" s="179"/>
      <c r="D34" s="180"/>
      <c r="E34" s="181"/>
      <c r="F34" s="181"/>
      <c r="G34" s="181"/>
      <c r="H34" s="181"/>
      <c r="I34" s="181"/>
      <c r="J34" s="181"/>
      <c r="K34" s="181"/>
      <c r="L34" s="182"/>
      <c r="M34" s="182"/>
      <c r="N34" s="182"/>
      <c r="O34" s="182"/>
      <c r="P34" s="182"/>
      <c r="Q34" s="182"/>
      <c r="R34" s="182"/>
      <c r="S34" s="182"/>
      <c r="T34" s="183"/>
      <c r="U34" s="184"/>
      <c r="V34" s="184"/>
      <c r="W34" s="184"/>
      <c r="X34" s="184"/>
      <c r="Y34" s="184"/>
      <c r="Z34" s="184"/>
      <c r="AA34" s="181"/>
      <c r="AB34" s="181"/>
      <c r="AC34" s="183"/>
      <c r="AD34" s="184"/>
      <c r="AE34" s="184"/>
      <c r="AF34" s="184"/>
      <c r="AG34" s="184"/>
      <c r="AH34" s="184"/>
      <c r="AI34" s="184"/>
      <c r="AJ34" s="181"/>
      <c r="AK34" s="181"/>
      <c r="AL34" s="166"/>
      <c r="AT34" s="172"/>
      <c r="AU34" s="172"/>
      <c r="AV34" s="172"/>
      <c r="AW34" s="172"/>
      <c r="AX34" s="172"/>
    </row>
    <row r="35" spans="1:57" ht="12" customHeight="1">
      <c r="A35" s="162"/>
      <c r="B35" s="211" t="s">
        <v>62</v>
      </c>
      <c r="C35" s="212"/>
      <c r="D35" s="213"/>
      <c r="E35" s="213"/>
      <c r="F35" s="213"/>
      <c r="G35" s="213"/>
      <c r="H35" s="213"/>
      <c r="I35" s="213"/>
      <c r="J35" s="213"/>
      <c r="K35" s="213"/>
      <c r="L35" s="213"/>
      <c r="M35" s="213"/>
      <c r="N35" s="213"/>
      <c r="O35" s="213"/>
      <c r="P35" s="213"/>
      <c r="Q35" s="213"/>
      <c r="R35" s="213"/>
      <c r="S35" s="213"/>
      <c r="T35" s="213"/>
      <c r="U35" s="213"/>
      <c r="V35" s="213"/>
      <c r="W35" s="213"/>
      <c r="X35" s="213"/>
      <c r="Y35" s="213"/>
      <c r="Z35" s="213"/>
      <c r="AA35" s="213"/>
      <c r="AB35" s="213"/>
      <c r="AC35" s="213"/>
      <c r="AD35" s="213"/>
      <c r="AE35" s="213"/>
      <c r="AF35" s="213"/>
      <c r="AG35" s="213"/>
      <c r="AH35" s="213"/>
      <c r="AI35" s="213"/>
      <c r="AJ35" s="213"/>
      <c r="AK35" s="213"/>
      <c r="AL35" s="213"/>
    </row>
    <row r="36" spans="1:57" s="167" customFormat="1" ht="24" customHeight="1">
      <c r="A36" s="166"/>
      <c r="B36" s="214" t="s">
        <v>63</v>
      </c>
      <c r="C36" s="735" t="s">
        <v>76</v>
      </c>
      <c r="D36" s="735"/>
      <c r="E36" s="735"/>
      <c r="F36" s="735"/>
      <c r="G36" s="735"/>
      <c r="H36" s="735"/>
      <c r="I36" s="735"/>
      <c r="J36" s="735"/>
      <c r="K36" s="735"/>
      <c r="L36" s="735"/>
      <c r="M36" s="735"/>
      <c r="N36" s="735"/>
      <c r="O36" s="735"/>
      <c r="P36" s="735"/>
      <c r="Q36" s="735"/>
      <c r="R36" s="735"/>
      <c r="S36" s="735"/>
      <c r="T36" s="735"/>
      <c r="U36" s="735"/>
      <c r="V36" s="735"/>
      <c r="W36" s="735"/>
      <c r="X36" s="735"/>
      <c r="Y36" s="735"/>
      <c r="Z36" s="735"/>
      <c r="AA36" s="735"/>
      <c r="AB36" s="735"/>
      <c r="AC36" s="735"/>
      <c r="AD36" s="735"/>
      <c r="AE36" s="735"/>
      <c r="AF36" s="735"/>
      <c r="AG36" s="735"/>
      <c r="AH36" s="735"/>
      <c r="AI36" s="735"/>
      <c r="AJ36" s="735"/>
      <c r="AK36" s="735"/>
      <c r="AL36" s="215"/>
      <c r="AT36" s="172"/>
      <c r="AU36" s="172"/>
      <c r="AV36" s="172"/>
      <c r="AW36" s="172"/>
      <c r="AX36" s="172"/>
    </row>
    <row r="37" spans="1:57" s="167" customFormat="1" ht="33" customHeight="1">
      <c r="A37" s="166"/>
      <c r="B37" s="214" t="s">
        <v>63</v>
      </c>
      <c r="C37" s="756" t="s">
        <v>77</v>
      </c>
      <c r="D37" s="756"/>
      <c r="E37" s="756"/>
      <c r="F37" s="756"/>
      <c r="G37" s="756"/>
      <c r="H37" s="756"/>
      <c r="I37" s="756"/>
      <c r="J37" s="756"/>
      <c r="K37" s="756"/>
      <c r="L37" s="756"/>
      <c r="M37" s="756"/>
      <c r="N37" s="756"/>
      <c r="O37" s="756"/>
      <c r="P37" s="756"/>
      <c r="Q37" s="756"/>
      <c r="R37" s="756"/>
      <c r="S37" s="756"/>
      <c r="T37" s="756"/>
      <c r="U37" s="756"/>
      <c r="V37" s="756"/>
      <c r="W37" s="756"/>
      <c r="X37" s="756"/>
      <c r="Y37" s="756"/>
      <c r="Z37" s="756"/>
      <c r="AA37" s="756"/>
      <c r="AB37" s="756"/>
      <c r="AC37" s="756"/>
      <c r="AD37" s="756"/>
      <c r="AE37" s="756"/>
      <c r="AF37" s="756"/>
      <c r="AG37" s="756"/>
      <c r="AH37" s="756"/>
      <c r="AI37" s="756"/>
      <c r="AJ37" s="756"/>
      <c r="AK37" s="756"/>
      <c r="AL37" s="215"/>
      <c r="AT37" s="172"/>
      <c r="AU37" s="172"/>
      <c r="AV37" s="172"/>
      <c r="AW37" s="172"/>
      <c r="AX37" s="172"/>
    </row>
    <row r="38" spans="1:57" s="167" customFormat="1" ht="34.9" customHeight="1">
      <c r="A38" s="166"/>
      <c r="B38" s="214" t="s">
        <v>63</v>
      </c>
      <c r="C38" s="735" t="s">
        <v>2175</v>
      </c>
      <c r="D38" s="735"/>
      <c r="E38" s="735"/>
      <c r="F38" s="735"/>
      <c r="G38" s="735"/>
      <c r="H38" s="735"/>
      <c r="I38" s="735"/>
      <c r="J38" s="735"/>
      <c r="K38" s="735"/>
      <c r="L38" s="735"/>
      <c r="M38" s="735"/>
      <c r="N38" s="735"/>
      <c r="O38" s="735"/>
      <c r="P38" s="735"/>
      <c r="Q38" s="735"/>
      <c r="R38" s="735"/>
      <c r="S38" s="735"/>
      <c r="T38" s="735"/>
      <c r="U38" s="735"/>
      <c r="V38" s="735"/>
      <c r="W38" s="735"/>
      <c r="X38" s="735"/>
      <c r="Y38" s="735"/>
      <c r="Z38" s="735"/>
      <c r="AA38" s="735"/>
      <c r="AB38" s="735"/>
      <c r="AC38" s="735"/>
      <c r="AD38" s="735"/>
      <c r="AE38" s="735"/>
      <c r="AF38" s="735"/>
      <c r="AG38" s="735"/>
      <c r="AH38" s="735"/>
      <c r="AI38" s="735"/>
      <c r="AJ38" s="735"/>
      <c r="AK38" s="735"/>
      <c r="AL38" s="215"/>
      <c r="AT38" s="172"/>
      <c r="AU38" s="172"/>
      <c r="AV38" s="172"/>
      <c r="AW38" s="172"/>
      <c r="AX38" s="172"/>
    </row>
    <row r="39" spans="1:57" s="167" customFormat="1" ht="13.5" customHeight="1">
      <c r="A39" s="166"/>
      <c r="B39" s="197" t="s">
        <v>63</v>
      </c>
      <c r="C39" s="741" t="s">
        <v>2172</v>
      </c>
      <c r="D39" s="741"/>
      <c r="E39" s="741"/>
      <c r="F39" s="741"/>
      <c r="G39" s="741"/>
      <c r="H39" s="741"/>
      <c r="I39" s="741"/>
      <c r="J39" s="741"/>
      <c r="K39" s="741"/>
      <c r="L39" s="741"/>
      <c r="M39" s="741"/>
      <c r="N39" s="741"/>
      <c r="O39" s="741"/>
      <c r="P39" s="741"/>
      <c r="Q39" s="741"/>
      <c r="R39" s="741"/>
      <c r="S39" s="741"/>
      <c r="T39" s="741"/>
      <c r="U39" s="741"/>
      <c r="V39" s="741"/>
      <c r="W39" s="741"/>
      <c r="X39" s="741"/>
      <c r="Y39" s="741"/>
      <c r="Z39" s="741"/>
      <c r="AA39" s="741"/>
      <c r="AB39" s="741"/>
      <c r="AC39" s="741"/>
      <c r="AD39" s="741"/>
      <c r="AE39" s="741"/>
      <c r="AF39" s="741"/>
      <c r="AG39" s="741"/>
      <c r="AH39" s="741"/>
      <c r="AI39" s="741"/>
      <c r="AJ39" s="741"/>
      <c r="AK39" s="741"/>
      <c r="AL39" s="215"/>
      <c r="AT39" s="172"/>
      <c r="AU39" s="172"/>
      <c r="AV39" s="172"/>
      <c r="AW39" s="172"/>
      <c r="AX39" s="172"/>
    </row>
    <row r="40" spans="1:57" ht="19.5" customHeight="1" thickBot="1">
      <c r="A40" s="162"/>
      <c r="B40" s="715" t="s">
        <v>78</v>
      </c>
      <c r="C40" s="715"/>
      <c r="D40" s="715"/>
      <c r="E40" s="715"/>
      <c r="F40" s="715"/>
      <c r="G40" s="715"/>
      <c r="H40" s="715"/>
      <c r="I40" s="715"/>
      <c r="J40" s="715"/>
      <c r="K40" s="715"/>
      <c r="L40" s="715"/>
      <c r="M40" s="715"/>
      <c r="N40" s="715"/>
      <c r="O40" s="715"/>
      <c r="P40" s="715"/>
      <c r="Q40" s="715"/>
      <c r="R40" s="715"/>
      <c r="S40" s="715"/>
      <c r="T40" s="715"/>
      <c r="U40" s="715"/>
      <c r="V40" s="715"/>
      <c r="W40" s="715"/>
      <c r="X40" s="715"/>
      <c r="Y40" s="715"/>
      <c r="Z40" s="715"/>
      <c r="AA40" s="715"/>
      <c r="AB40" s="715"/>
      <c r="AC40" s="715"/>
      <c r="AD40" s="715"/>
      <c r="AE40" s="715"/>
      <c r="AF40" s="715"/>
      <c r="AG40" s="715"/>
      <c r="AH40" s="715"/>
      <c r="AI40" s="715"/>
      <c r="AJ40" s="715"/>
      <c r="AK40" s="715"/>
      <c r="AL40" s="178"/>
      <c r="AT40" s="173"/>
      <c r="AU40" s="173"/>
      <c r="AV40" s="173"/>
      <c r="AW40" s="173"/>
      <c r="AX40" s="173"/>
    </row>
    <row r="41" spans="1:57" ht="28.5" customHeight="1" thickBot="1">
      <c r="A41" s="162"/>
      <c r="B41" s="216"/>
      <c r="C41" s="849" t="s">
        <v>79</v>
      </c>
      <c r="D41" s="849"/>
      <c r="E41" s="849"/>
      <c r="F41" s="849"/>
      <c r="G41" s="849"/>
      <c r="H41" s="849"/>
      <c r="I41" s="849"/>
      <c r="J41" s="849"/>
      <c r="K41" s="849"/>
      <c r="L41" s="849"/>
      <c r="M41" s="849"/>
      <c r="N41" s="849"/>
      <c r="O41" s="849"/>
      <c r="P41" s="849"/>
      <c r="Q41" s="849"/>
      <c r="R41" s="849"/>
      <c r="S41" s="849"/>
      <c r="T41" s="849"/>
      <c r="U41" s="849"/>
      <c r="V41" s="849"/>
      <c r="W41" s="850">
        <f>(Q25-Q29)-(W18-Q30)</f>
        <v>0</v>
      </c>
      <c r="X41" s="851"/>
      <c r="Y41" s="851"/>
      <c r="Z41" s="851"/>
      <c r="AA41" s="851"/>
      <c r="AB41" s="852"/>
      <c r="AC41" s="217" t="s">
        <v>58</v>
      </c>
      <c r="AD41" s="218" t="s">
        <v>59</v>
      </c>
      <c r="AE41" s="219" t="str">
        <f>IF(H7="", "", IF(W41="","",IF(W41="","",IF(W41&gt;=0,"○","×"))))</f>
        <v/>
      </c>
      <c r="AF41" s="220"/>
      <c r="AG41" s="220"/>
      <c r="AH41" s="220"/>
      <c r="AI41" s="220"/>
      <c r="AJ41" s="220"/>
      <c r="AK41" s="220"/>
      <c r="AL41" s="178"/>
      <c r="AT41" s="173"/>
      <c r="AU41" s="173"/>
      <c r="AV41" s="173"/>
      <c r="AW41" s="173"/>
      <c r="AX41" s="173"/>
    </row>
    <row r="42" spans="1:57" ht="4.5" customHeight="1">
      <c r="A42" s="162"/>
      <c r="B42" s="221"/>
      <c r="C42" s="212"/>
      <c r="D42" s="212"/>
      <c r="E42" s="212"/>
      <c r="F42" s="212"/>
      <c r="G42" s="212"/>
      <c r="H42" s="212"/>
      <c r="I42" s="212"/>
      <c r="J42" s="212"/>
      <c r="K42" s="212"/>
      <c r="L42" s="212"/>
      <c r="M42" s="212"/>
      <c r="N42" s="212"/>
      <c r="O42" s="212"/>
      <c r="P42" s="212"/>
      <c r="Q42" s="212"/>
      <c r="R42" s="212"/>
      <c r="S42" s="212"/>
      <c r="T42" s="212"/>
      <c r="U42" s="212"/>
      <c r="V42" s="212"/>
      <c r="W42" s="212"/>
      <c r="X42" s="212"/>
      <c r="Y42" s="212"/>
      <c r="Z42" s="212"/>
      <c r="AA42" s="212"/>
      <c r="AB42" s="212"/>
      <c r="AC42" s="212"/>
      <c r="AD42" s="212"/>
      <c r="AE42" s="212"/>
      <c r="AF42" s="212"/>
      <c r="AG42" s="212"/>
      <c r="AH42" s="212"/>
      <c r="AI42" s="212"/>
      <c r="AJ42" s="212"/>
      <c r="AK42" s="212"/>
      <c r="AL42" s="212"/>
    </row>
    <row r="43" spans="1:57" ht="19.5" customHeight="1">
      <c r="A43" s="162"/>
      <c r="B43" s="715" t="s">
        <v>2171</v>
      </c>
      <c r="C43" s="715"/>
      <c r="D43" s="715"/>
      <c r="E43" s="715"/>
      <c r="F43" s="715"/>
      <c r="G43" s="715"/>
      <c r="H43" s="715"/>
      <c r="I43" s="715"/>
      <c r="J43" s="715"/>
      <c r="K43" s="715"/>
      <c r="L43" s="715"/>
      <c r="M43" s="715"/>
      <c r="N43" s="715"/>
      <c r="O43" s="715"/>
      <c r="P43" s="715"/>
      <c r="Q43" s="715"/>
      <c r="R43" s="715"/>
      <c r="S43" s="715"/>
      <c r="T43" s="715"/>
      <c r="U43" s="715"/>
      <c r="V43" s="715"/>
      <c r="W43" s="715"/>
      <c r="X43" s="715"/>
      <c r="Y43" s="715"/>
      <c r="Z43" s="715"/>
      <c r="AA43" s="715"/>
      <c r="AB43" s="715"/>
      <c r="AC43" s="715"/>
      <c r="AD43" s="715"/>
      <c r="AE43" s="715"/>
      <c r="AF43" s="715"/>
      <c r="AG43" s="715"/>
      <c r="AH43" s="715"/>
      <c r="AI43" s="715"/>
      <c r="AJ43" s="715"/>
      <c r="AK43" s="715"/>
      <c r="AL43" s="178"/>
      <c r="AT43" s="173"/>
      <c r="AU43" s="173"/>
      <c r="AV43" s="173"/>
      <c r="AW43" s="173"/>
      <c r="AX43" s="173"/>
    </row>
    <row r="44" spans="1:57" ht="16.5" customHeight="1" thickBot="1">
      <c r="A44" s="162"/>
      <c r="B44" s="222" t="s">
        <v>63</v>
      </c>
      <c r="C44" s="716" t="s">
        <v>80</v>
      </c>
      <c r="D44" s="716"/>
      <c r="E44" s="716"/>
      <c r="F44" s="716"/>
      <c r="G44" s="716"/>
      <c r="H44" s="716"/>
      <c r="I44" s="716"/>
      <c r="J44" s="716"/>
      <c r="K44" s="716"/>
      <c r="L44" s="716"/>
      <c r="M44" s="716"/>
      <c r="N44" s="716"/>
      <c r="O44" s="716"/>
      <c r="P44" s="716"/>
      <c r="Q44" s="716"/>
      <c r="R44" s="716"/>
      <c r="S44" s="716"/>
      <c r="T44" s="716"/>
      <c r="U44" s="716"/>
      <c r="V44" s="716"/>
      <c r="W44" s="716"/>
      <c r="X44" s="716"/>
      <c r="Y44" s="716"/>
      <c r="Z44" s="716"/>
      <c r="AA44" s="716"/>
      <c r="AB44" s="716"/>
      <c r="AC44" s="716"/>
      <c r="AD44" s="716"/>
      <c r="AE44" s="716"/>
      <c r="AF44" s="716"/>
      <c r="AG44" s="716"/>
      <c r="AH44" s="716"/>
      <c r="AI44" s="716"/>
      <c r="AJ44" s="716"/>
      <c r="AK44" s="716"/>
      <c r="AL44" s="179"/>
      <c r="AT44" s="173"/>
      <c r="AU44" s="173"/>
      <c r="AV44" s="173"/>
      <c r="AW44" s="173"/>
      <c r="AX44" s="173"/>
    </row>
    <row r="45" spans="1:57" ht="51.75" customHeight="1">
      <c r="A45" s="162"/>
      <c r="B45" s="690" t="s">
        <v>81</v>
      </c>
      <c r="C45" s="691"/>
      <c r="D45" s="691"/>
      <c r="E45" s="692"/>
      <c r="F45" s="707"/>
      <c r="G45" s="708"/>
      <c r="H45" s="708"/>
      <c r="I45" s="708"/>
      <c r="J45" s="708"/>
      <c r="K45" s="708"/>
      <c r="L45" s="708"/>
      <c r="M45" s="708"/>
      <c r="N45" s="708"/>
      <c r="O45" s="708"/>
      <c r="P45" s="708"/>
      <c r="Q45" s="708"/>
      <c r="R45" s="708"/>
      <c r="S45" s="708"/>
      <c r="T45" s="708"/>
      <c r="U45" s="708"/>
      <c r="V45" s="708"/>
      <c r="W45" s="708"/>
      <c r="X45" s="708"/>
      <c r="Y45" s="708"/>
      <c r="Z45" s="708"/>
      <c r="AA45" s="708"/>
      <c r="AB45" s="708"/>
      <c r="AC45" s="708"/>
      <c r="AD45" s="708"/>
      <c r="AE45" s="708"/>
      <c r="AF45" s="708"/>
      <c r="AG45" s="708"/>
      <c r="AH45" s="708"/>
      <c r="AI45" s="708"/>
      <c r="AJ45" s="708"/>
      <c r="AK45" s="709"/>
      <c r="AL45" s="166"/>
      <c r="AQ45" s="616" t="s">
        <v>82</v>
      </c>
      <c r="AR45" s="617"/>
      <c r="AS45" s="617"/>
      <c r="AT45" s="617"/>
      <c r="AU45" s="617"/>
      <c r="AV45" s="617"/>
      <c r="AW45" s="617"/>
      <c r="AX45" s="617"/>
      <c r="AY45" s="617"/>
      <c r="AZ45" s="617"/>
      <c r="BA45" s="617"/>
      <c r="BB45" s="617"/>
      <c r="BC45" s="617"/>
      <c r="BD45" s="617"/>
      <c r="BE45" s="618"/>
    </row>
    <row r="46" spans="1:57" ht="47.25" customHeight="1" thickBot="1">
      <c r="A46" s="162"/>
      <c r="B46" s="690" t="s">
        <v>83</v>
      </c>
      <c r="C46" s="691"/>
      <c r="D46" s="691"/>
      <c r="E46" s="692"/>
      <c r="F46" s="717"/>
      <c r="G46" s="718"/>
      <c r="H46" s="718"/>
      <c r="I46" s="718"/>
      <c r="J46" s="718"/>
      <c r="K46" s="718"/>
      <c r="L46" s="718"/>
      <c r="M46" s="718"/>
      <c r="N46" s="718"/>
      <c r="O46" s="718"/>
      <c r="P46" s="718"/>
      <c r="Q46" s="718"/>
      <c r="R46" s="718"/>
      <c r="S46" s="718"/>
      <c r="T46" s="718"/>
      <c r="U46" s="718"/>
      <c r="V46" s="718"/>
      <c r="W46" s="718"/>
      <c r="X46" s="718"/>
      <c r="Y46" s="718"/>
      <c r="Z46" s="718"/>
      <c r="AA46" s="718"/>
      <c r="AB46" s="718"/>
      <c r="AC46" s="718"/>
      <c r="AD46" s="718"/>
      <c r="AE46" s="718"/>
      <c r="AF46" s="718"/>
      <c r="AG46" s="718"/>
      <c r="AH46" s="718"/>
      <c r="AI46" s="718"/>
      <c r="AJ46" s="718"/>
      <c r="AK46" s="719"/>
      <c r="AL46" s="166"/>
      <c r="AQ46" s="619"/>
      <c r="AR46" s="620"/>
      <c r="AS46" s="620"/>
      <c r="AT46" s="620"/>
      <c r="AU46" s="620"/>
      <c r="AV46" s="620"/>
      <c r="AW46" s="620"/>
      <c r="AX46" s="620"/>
      <c r="AY46" s="620"/>
      <c r="AZ46" s="620"/>
      <c r="BA46" s="620"/>
      <c r="BB46" s="620"/>
      <c r="BC46" s="620"/>
      <c r="BD46" s="620"/>
      <c r="BE46" s="621"/>
    </row>
    <row r="47" spans="1:57" ht="13.5" customHeight="1">
      <c r="A47" s="162"/>
      <c r="B47" s="223"/>
      <c r="C47" s="223"/>
      <c r="D47" s="223"/>
      <c r="E47" s="223"/>
      <c r="F47" s="223"/>
      <c r="G47" s="223"/>
      <c r="H47" s="223"/>
      <c r="I47" s="223"/>
      <c r="J47" s="223"/>
      <c r="K47" s="223"/>
      <c r="L47" s="223"/>
      <c r="M47" s="223"/>
      <c r="N47" s="223"/>
      <c r="O47" s="223"/>
      <c r="P47" s="223"/>
      <c r="Q47" s="223"/>
      <c r="R47" s="223"/>
      <c r="S47" s="223"/>
      <c r="T47" s="223"/>
      <c r="U47" s="223"/>
      <c r="V47" s="223"/>
      <c r="W47" s="223"/>
      <c r="X47" s="223"/>
      <c r="Y47" s="223"/>
      <c r="Z47" s="223"/>
      <c r="AA47" s="223"/>
      <c r="AB47" s="223"/>
      <c r="AC47" s="223"/>
      <c r="AD47" s="223"/>
      <c r="AE47" s="223"/>
      <c r="AF47" s="223"/>
      <c r="AG47" s="223"/>
      <c r="AH47" s="223"/>
      <c r="AI47" s="223"/>
      <c r="AJ47" s="223"/>
      <c r="AK47" s="223"/>
      <c r="AL47" s="223"/>
      <c r="AM47" s="224"/>
      <c r="AT47" s="173"/>
      <c r="AU47" s="173"/>
      <c r="AV47" s="173"/>
      <c r="AW47" s="173"/>
      <c r="AX47" s="173"/>
    </row>
    <row r="48" spans="1:57" s="226" customFormat="1" ht="30.75" customHeight="1">
      <c r="A48" s="225"/>
      <c r="B48" s="705" t="s">
        <v>84</v>
      </c>
      <c r="C48" s="705"/>
      <c r="D48" s="705"/>
      <c r="E48" s="705"/>
      <c r="F48" s="705"/>
      <c r="G48" s="705"/>
      <c r="H48" s="705"/>
      <c r="I48" s="705"/>
      <c r="J48" s="705"/>
      <c r="K48" s="705"/>
      <c r="L48" s="705"/>
      <c r="M48" s="705"/>
      <c r="N48" s="705"/>
      <c r="O48" s="705"/>
      <c r="P48" s="705"/>
      <c r="Q48" s="705"/>
      <c r="R48" s="705"/>
      <c r="S48" s="705"/>
      <c r="T48" s="705"/>
      <c r="U48" s="705"/>
      <c r="V48" s="705"/>
      <c r="W48" s="705"/>
      <c r="X48" s="705"/>
      <c r="Y48" s="705"/>
      <c r="Z48" s="705"/>
      <c r="AA48" s="705"/>
      <c r="AB48" s="705"/>
      <c r="AC48" s="705"/>
      <c r="AD48" s="705"/>
      <c r="AE48" s="705"/>
      <c r="AF48" s="705"/>
      <c r="AG48" s="705"/>
      <c r="AH48" s="705"/>
      <c r="AI48" s="705"/>
      <c r="AJ48" s="705"/>
      <c r="AK48" s="705"/>
      <c r="AL48" s="225"/>
      <c r="AT48" s="227"/>
      <c r="AU48" s="227"/>
      <c r="AV48" s="227"/>
      <c r="AW48" s="227"/>
      <c r="AX48" s="227"/>
    </row>
    <row r="49" spans="1:50" s="226" customFormat="1" ht="17.45" customHeight="1" thickBot="1">
      <c r="A49" s="225"/>
      <c r="B49" s="720" t="s">
        <v>85</v>
      </c>
      <c r="C49" s="720"/>
      <c r="D49" s="720"/>
      <c r="E49" s="720"/>
      <c r="F49" s="720"/>
      <c r="G49" s="720"/>
      <c r="H49" s="720"/>
      <c r="I49" s="720"/>
      <c r="J49" s="720"/>
      <c r="K49" s="720"/>
      <c r="L49" s="720"/>
      <c r="M49" s="720"/>
      <c r="N49" s="720"/>
      <c r="O49" s="720"/>
      <c r="P49" s="720"/>
      <c r="Q49" s="720"/>
      <c r="R49" s="720"/>
      <c r="S49" s="720"/>
      <c r="T49" s="720"/>
      <c r="U49" s="720"/>
      <c r="V49" s="720"/>
      <c r="W49" s="720"/>
      <c r="X49" s="720"/>
      <c r="Y49" s="720"/>
      <c r="Z49" s="720"/>
      <c r="AA49" s="720"/>
      <c r="AB49" s="720"/>
      <c r="AC49" s="720"/>
      <c r="AD49" s="720"/>
      <c r="AE49" s="720"/>
      <c r="AF49" s="720"/>
      <c r="AG49" s="720"/>
      <c r="AH49" s="720"/>
      <c r="AI49" s="720"/>
      <c r="AJ49" s="720"/>
      <c r="AK49" s="720"/>
      <c r="AL49" s="225"/>
      <c r="AM49" s="228" t="s">
        <v>86</v>
      </c>
      <c r="AN49" s="228">
        <f>COUNTIF('別紙様式3-2（処遇改善加算　個票）'!O:O,"処遇改善加算Ⅰ")+COUNTIF('別紙様式3-2（処遇改善加算　個票）'!O:O,"処遇改善加算Ⅱ")+COUNTIF('別紙様式3-2（処遇改善加算　個票）'!O:O,"処遇改善加算Ⅲ")+COUNTIF('別紙様式3-2（処遇改善加算　個票）'!O:O,"処遇改善加算Ⅳ")+COUNTIF('別紙様式3-2（処遇改善加算　個票）'!V:V,"処遇改善加算Ⅰイ")+COUNTIF('別紙様式3-2（処遇改善加算　個票）'!V:V,"処遇改善加算Ⅰロ")+COUNTIF('別紙様式3-2（処遇改善加算　個票）'!V:V,"処遇改善加算Ⅱイ")+COUNTIF('別紙様式3-2（処遇改善加算　個票）'!V:V,"処遇改善加算Ⅱロ")+COUNTIF('別紙様式3-2（処遇改善加算　個票）'!V:V,"処遇改善加算Ⅲ")+COUNTIF('別紙様式3-2（処遇改善加算　個票）'!V:V,"処遇改善加算Ⅳ")</f>
        <v>0</v>
      </c>
      <c r="AO49" s="229"/>
      <c r="AP49" s="229"/>
      <c r="AT49" s="227"/>
      <c r="AU49" s="227"/>
      <c r="AV49" s="227"/>
      <c r="AW49" s="227"/>
      <c r="AX49" s="227"/>
    </row>
    <row r="50" spans="1:50" s="226" customFormat="1" ht="26.45" customHeight="1" thickBot="1">
      <c r="A50" s="225"/>
      <c r="B50" s="622" t="s">
        <v>87</v>
      </c>
      <c r="C50" s="623"/>
      <c r="D50" s="623"/>
      <c r="E50" s="623"/>
      <c r="F50" s="623"/>
      <c r="G50" s="623"/>
      <c r="H50" s="623"/>
      <c r="I50" s="623"/>
      <c r="J50" s="623"/>
      <c r="K50" s="623"/>
      <c r="L50" s="623"/>
      <c r="M50" s="623"/>
      <c r="N50" s="623"/>
      <c r="O50" s="623"/>
      <c r="P50" s="623"/>
      <c r="Q50" s="623"/>
      <c r="R50" s="623"/>
      <c r="S50" s="623"/>
      <c r="T50" s="623"/>
      <c r="U50" s="623"/>
      <c r="V50" s="623"/>
      <c r="W50" s="623"/>
      <c r="X50" s="623"/>
      <c r="Y50" s="623"/>
      <c r="Z50" s="623"/>
      <c r="AA50" s="623"/>
      <c r="AB50" s="623"/>
      <c r="AC50" s="623"/>
      <c r="AD50" s="623"/>
      <c r="AE50" s="623"/>
      <c r="AF50" s="623"/>
      <c r="AG50" s="623"/>
      <c r="AH50" s="623"/>
      <c r="AI50" s="623"/>
      <c r="AJ50" s="623"/>
      <c r="AK50" s="230" t="str">
        <f>IF(H7="", "", IF(AN49=AN53, "○", "×"))</f>
        <v/>
      </c>
      <c r="AL50" s="225"/>
      <c r="AM50" s="228" t="s">
        <v>88</v>
      </c>
      <c r="AN50" s="228">
        <f>$AN$49-(COUNTIF('別紙様式3-2（処遇改善加算　個票）'!O:O,"処遇改善加算Ⅳ")+COUNTIF('別紙様式3-2（処遇改善加算　個票）'!V:V, "処遇改善加算Ⅳ"))</f>
        <v>0</v>
      </c>
      <c r="AO50" s="229"/>
      <c r="AP50" s="229"/>
      <c r="AT50" s="227"/>
      <c r="AU50" s="227"/>
      <c r="AV50" s="227"/>
      <c r="AW50" s="227"/>
      <c r="AX50" s="227"/>
    </row>
    <row r="51" spans="1:50" s="226" customFormat="1" ht="30.75" customHeight="1" thickBot="1">
      <c r="A51" s="225"/>
      <c r="B51" s="721" t="s">
        <v>89</v>
      </c>
      <c r="C51" s="722"/>
      <c r="D51" s="722"/>
      <c r="E51" s="722"/>
      <c r="F51" s="722"/>
      <c r="G51" s="722"/>
      <c r="H51" s="722"/>
      <c r="I51" s="722"/>
      <c r="J51" s="722"/>
      <c r="K51" s="722"/>
      <c r="L51" s="722"/>
      <c r="M51" s="722"/>
      <c r="N51" s="722"/>
      <c r="O51" s="722"/>
      <c r="P51" s="722"/>
      <c r="Q51" s="722"/>
      <c r="R51" s="722"/>
      <c r="S51" s="723"/>
      <c r="T51" s="665">
        <f>'別紙様式3-2（処遇改善加算　個票）'!N6</f>
        <v>0</v>
      </c>
      <c r="U51" s="666"/>
      <c r="V51" s="666"/>
      <c r="W51" s="666"/>
      <c r="X51" s="666"/>
      <c r="Y51" s="231" t="s">
        <v>58</v>
      </c>
      <c r="AA51" s="162"/>
      <c r="AB51" s="162"/>
      <c r="AC51" s="162"/>
      <c r="AD51" s="162"/>
      <c r="AE51" s="225"/>
      <c r="AF51" s="225"/>
      <c r="AG51" s="225"/>
      <c r="AH51" s="225"/>
      <c r="AI51" s="225"/>
      <c r="AJ51" s="225"/>
      <c r="AK51" s="225"/>
      <c r="AL51" s="225"/>
      <c r="AM51" s="228" t="s">
        <v>90</v>
      </c>
      <c r="AN51" s="228">
        <f>AN50-(COUNTIF('別紙様式3-2（処遇改善加算　個票）'!O:O,"処遇改善加算Ⅲ")+COUNTIF('別紙様式3-2（処遇改善加算　個票）'!V:V, "処遇改善加算Ⅲ"))</f>
        <v>0</v>
      </c>
      <c r="AO51" s="229"/>
      <c r="AP51" s="229"/>
      <c r="AQ51" s="227"/>
    </row>
    <row r="52" spans="1:50" s="226" customFormat="1" ht="30.75" customHeight="1" thickBot="1">
      <c r="A52" s="225"/>
      <c r="B52" s="710" t="s">
        <v>91</v>
      </c>
      <c r="C52" s="711"/>
      <c r="D52" s="711"/>
      <c r="E52" s="711"/>
      <c r="F52" s="711"/>
      <c r="G52" s="711"/>
      <c r="H52" s="711"/>
      <c r="I52" s="711"/>
      <c r="J52" s="711"/>
      <c r="K52" s="711"/>
      <c r="L52" s="711"/>
      <c r="M52" s="711"/>
      <c r="N52" s="711"/>
      <c r="O52" s="711"/>
      <c r="P52" s="711"/>
      <c r="Q52" s="711"/>
      <c r="R52" s="711"/>
      <c r="S52" s="711"/>
      <c r="T52" s="712"/>
      <c r="U52" s="713"/>
      <c r="V52" s="713"/>
      <c r="W52" s="713"/>
      <c r="X52" s="714"/>
      <c r="Y52" s="232" t="s">
        <v>58</v>
      </c>
      <c r="Z52" s="162" t="s">
        <v>59</v>
      </c>
      <c r="AA52" s="219" t="str">
        <f>IF(H7="", "", IF(T52&gt;=T51, "○", "×"))</f>
        <v/>
      </c>
      <c r="AB52" s="233"/>
      <c r="AC52" s="233"/>
      <c r="AD52" s="233"/>
      <c r="AE52" s="225"/>
      <c r="AF52" s="225"/>
      <c r="AG52" s="225"/>
      <c r="AH52" s="225"/>
      <c r="AI52" s="225"/>
      <c r="AJ52" s="225"/>
      <c r="AK52" s="225"/>
      <c r="AL52" s="225"/>
      <c r="AM52" s="234" t="s">
        <v>92</v>
      </c>
      <c r="AN52" s="234">
        <f>AN51-(COUNTIF('別紙様式3-2（処遇改善加算　個票）'!O:O,"処遇改善加算Ⅱ")+COUNTIF('別紙様式3-2（処遇改善加算　個票）'!V:V, "処遇改善加算Ⅱ"))</f>
        <v>0</v>
      </c>
      <c r="AO52" s="229"/>
      <c r="AP52" s="229"/>
      <c r="AQ52" s="227"/>
    </row>
    <row r="53" spans="1:50" s="226" customFormat="1" ht="12" customHeight="1">
      <c r="A53" s="225"/>
      <c r="B53" s="235"/>
      <c r="C53" s="235"/>
      <c r="D53" s="235"/>
      <c r="E53" s="235"/>
      <c r="F53" s="235"/>
      <c r="G53" s="235"/>
      <c r="H53" s="235"/>
      <c r="I53" s="235"/>
      <c r="J53" s="235"/>
      <c r="K53" s="235"/>
      <c r="L53" s="235"/>
      <c r="M53" s="235"/>
      <c r="N53" s="235"/>
      <c r="O53" s="235"/>
      <c r="P53" s="235"/>
      <c r="Q53" s="235"/>
      <c r="R53" s="235"/>
      <c r="S53" s="235"/>
      <c r="T53" s="235"/>
      <c r="U53" s="235"/>
      <c r="V53" s="235"/>
      <c r="W53" s="235"/>
      <c r="X53" s="235"/>
      <c r="Y53" s="235"/>
      <c r="Z53" s="235"/>
      <c r="AA53" s="235"/>
      <c r="AB53" s="235"/>
      <c r="AC53" s="235"/>
      <c r="AD53" s="235"/>
      <c r="AE53" s="235"/>
      <c r="AF53" s="235"/>
      <c r="AG53" s="235"/>
      <c r="AH53" s="235"/>
      <c r="AI53" s="235"/>
      <c r="AJ53" s="235"/>
      <c r="AK53" s="235"/>
      <c r="AL53" s="225"/>
      <c r="AM53" s="236" t="s">
        <v>93</v>
      </c>
      <c r="AN53" s="237">
        <f>COUNTIF('別紙様式3-2（処遇改善加算　個票）'!R14:R113, "○")+COUNTIF('別紙様式3-2（処遇改善加算　個票）'!Y14:Y113, "○")</f>
        <v>0</v>
      </c>
      <c r="AO53" s="229"/>
      <c r="AP53" s="229"/>
      <c r="AT53" s="227"/>
      <c r="AU53" s="227"/>
      <c r="AV53" s="227"/>
      <c r="AW53" s="227"/>
      <c r="AX53" s="227"/>
    </row>
    <row r="54" spans="1:50" ht="18" customHeight="1">
      <c r="A54" s="162"/>
      <c r="B54" s="178" t="s">
        <v>94</v>
      </c>
      <c r="C54" s="178"/>
      <c r="D54" s="178"/>
      <c r="E54" s="178"/>
      <c r="F54" s="178"/>
      <c r="G54" s="178"/>
      <c r="H54" s="178"/>
      <c r="I54" s="178"/>
      <c r="J54" s="178"/>
      <c r="K54" s="178"/>
      <c r="L54" s="178"/>
      <c r="Z54" s="162"/>
      <c r="AA54" s="162"/>
      <c r="AB54" s="162"/>
      <c r="AC54" s="162"/>
      <c r="AD54" s="162"/>
      <c r="AE54" s="162"/>
      <c r="AF54" s="162"/>
      <c r="AG54" s="162"/>
      <c r="AH54" s="162"/>
      <c r="AI54" s="162"/>
      <c r="AJ54" s="162"/>
      <c r="AK54" s="162"/>
      <c r="AL54" s="162"/>
      <c r="AM54" s="238"/>
      <c r="AN54" s="238"/>
      <c r="AO54" s="239"/>
      <c r="AP54" s="239"/>
    </row>
    <row r="55" spans="1:50" ht="3" customHeight="1" thickBot="1">
      <c r="A55" s="162"/>
      <c r="B55" s="162"/>
      <c r="C55" s="178"/>
      <c r="D55" s="178"/>
      <c r="E55" s="178"/>
      <c r="F55" s="178"/>
      <c r="G55" s="178"/>
      <c r="H55" s="178"/>
      <c r="I55" s="178"/>
      <c r="J55" s="178"/>
      <c r="K55" s="178"/>
      <c r="L55" s="178"/>
      <c r="M55" s="178"/>
      <c r="N55" s="178"/>
      <c r="O55" s="178"/>
      <c r="P55" s="178"/>
      <c r="Q55" s="178"/>
      <c r="R55" s="178"/>
      <c r="S55" s="178"/>
      <c r="T55" s="178"/>
      <c r="U55" s="178"/>
      <c r="V55" s="178"/>
      <c r="W55" s="178"/>
      <c r="X55" s="178"/>
      <c r="Y55" s="178"/>
      <c r="Z55" s="178"/>
      <c r="AA55" s="178"/>
      <c r="AB55" s="178"/>
      <c r="AC55" s="178"/>
      <c r="AD55" s="178"/>
      <c r="AE55" s="178"/>
      <c r="AF55" s="178"/>
      <c r="AG55" s="178"/>
      <c r="AH55" s="178"/>
      <c r="AI55" s="178"/>
      <c r="AJ55" s="178"/>
      <c r="AK55" s="178"/>
      <c r="AL55" s="225"/>
      <c r="AM55" s="229"/>
      <c r="AN55" s="229"/>
      <c r="AO55" s="238"/>
      <c r="AP55" s="238"/>
    </row>
    <row r="56" spans="1:50" ht="24" customHeight="1" thickBot="1">
      <c r="A56" s="162"/>
      <c r="B56" s="647"/>
      <c r="C56" s="706"/>
      <c r="D56" s="609" t="s">
        <v>95</v>
      </c>
      <c r="E56" s="610"/>
      <c r="F56" s="610"/>
      <c r="G56" s="610"/>
      <c r="H56" s="610"/>
      <c r="I56" s="610"/>
      <c r="J56" s="610"/>
      <c r="K56" s="610"/>
      <c r="L56" s="610"/>
      <c r="M56" s="610"/>
      <c r="N56" s="610"/>
      <c r="O56" s="610"/>
      <c r="P56" s="610"/>
      <c r="Q56" s="610"/>
      <c r="R56" s="610"/>
      <c r="S56" s="610"/>
      <c r="T56" s="610"/>
      <c r="U56" s="610"/>
      <c r="V56" s="610"/>
      <c r="W56" s="610"/>
      <c r="X56" s="610"/>
      <c r="Y56" s="610"/>
      <c r="Z56" s="610"/>
      <c r="AA56" s="610"/>
      <c r="AB56" s="610"/>
      <c r="AC56" s="610"/>
      <c r="AD56" s="610"/>
      <c r="AE56" s="610"/>
      <c r="AF56" s="610"/>
      <c r="AG56" s="610"/>
      <c r="AH56" s="610"/>
      <c r="AI56" s="610"/>
      <c r="AJ56" s="610"/>
      <c r="AK56" s="611"/>
      <c r="AL56" s="166"/>
      <c r="AM56" s="451" t="b">
        <v>0</v>
      </c>
      <c r="AN56" s="229"/>
      <c r="AO56" s="229"/>
      <c r="AP56" s="229"/>
    </row>
    <row r="57" spans="1:50" ht="1.9" customHeight="1">
      <c r="A57" s="162"/>
      <c r="B57" s="166"/>
      <c r="C57" s="166"/>
      <c r="D57" s="240"/>
      <c r="E57" s="240"/>
      <c r="F57" s="240"/>
      <c r="G57" s="240"/>
      <c r="H57" s="240"/>
      <c r="I57" s="240"/>
      <c r="J57" s="240"/>
      <c r="K57" s="240"/>
      <c r="L57" s="240"/>
      <c r="M57" s="240"/>
      <c r="N57" s="240"/>
      <c r="O57" s="240"/>
      <c r="P57" s="240"/>
      <c r="Q57" s="240"/>
      <c r="R57" s="240"/>
      <c r="S57" s="240"/>
      <c r="T57" s="240"/>
      <c r="U57" s="240"/>
      <c r="V57" s="240"/>
      <c r="W57" s="240"/>
      <c r="X57" s="240"/>
      <c r="Y57" s="240"/>
      <c r="Z57" s="240"/>
      <c r="AA57" s="240"/>
      <c r="AB57" s="240"/>
      <c r="AC57" s="240"/>
      <c r="AD57" s="240"/>
      <c r="AE57" s="240"/>
      <c r="AF57" s="240"/>
      <c r="AG57" s="240"/>
      <c r="AH57" s="240"/>
      <c r="AI57" s="240"/>
      <c r="AJ57" s="240"/>
      <c r="AK57" s="240"/>
      <c r="AL57" s="166"/>
      <c r="AM57" s="229"/>
      <c r="AN57" s="229"/>
      <c r="AO57" s="229"/>
      <c r="AP57" s="229"/>
    </row>
    <row r="58" spans="1:50" ht="6" customHeight="1">
      <c r="A58" s="162"/>
      <c r="B58" s="241"/>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166"/>
      <c r="AB58" s="242"/>
      <c r="AC58" s="242"/>
      <c r="AD58" s="242"/>
      <c r="AE58" s="242"/>
      <c r="AF58" s="242"/>
      <c r="AG58" s="242"/>
      <c r="AH58" s="242"/>
      <c r="AI58" s="242"/>
      <c r="AJ58" s="242"/>
      <c r="AK58" s="242"/>
      <c r="AL58" s="166"/>
      <c r="AM58" s="229"/>
      <c r="AN58" s="229"/>
      <c r="AO58" s="229"/>
      <c r="AP58" s="229"/>
    </row>
    <row r="59" spans="1:50" ht="16.5" customHeight="1" thickBot="1">
      <c r="A59" s="162"/>
      <c r="B59" s="211"/>
      <c r="C59" s="742" t="s">
        <v>96</v>
      </c>
      <c r="D59" s="742"/>
      <c r="E59" s="742"/>
      <c r="F59" s="742"/>
      <c r="G59" s="742"/>
      <c r="H59" s="742"/>
      <c r="I59" s="742"/>
      <c r="J59" s="742"/>
      <c r="K59" s="742"/>
      <c r="L59" s="742"/>
      <c r="M59" s="742"/>
      <c r="N59" s="742"/>
      <c r="O59" s="742"/>
      <c r="P59" s="742"/>
      <c r="Q59" s="742"/>
      <c r="R59" s="742"/>
      <c r="S59" s="742"/>
      <c r="T59" s="742"/>
      <c r="U59" s="211"/>
      <c r="V59" s="211"/>
      <c r="W59" s="211"/>
      <c r="X59" s="211"/>
      <c r="Y59" s="211"/>
      <c r="Z59" s="211"/>
      <c r="AA59" s="211"/>
      <c r="AB59" s="211"/>
      <c r="AC59" s="211"/>
      <c r="AD59" s="199"/>
      <c r="AE59" s="199"/>
      <c r="AF59" s="199"/>
      <c r="AG59" s="199"/>
      <c r="AH59" s="199"/>
      <c r="AI59" s="199"/>
      <c r="AJ59" s="199"/>
      <c r="AK59" s="199"/>
      <c r="AL59" s="166"/>
      <c r="AM59" s="229"/>
      <c r="AN59" s="229"/>
      <c r="AO59" s="229"/>
      <c r="AP59" s="229"/>
    </row>
    <row r="60" spans="1:50" ht="18.75" customHeight="1" thickBot="1">
      <c r="A60" s="162"/>
      <c r="B60" s="166"/>
      <c r="C60" s="647"/>
      <c r="D60" s="648"/>
      <c r="E60" s="736" t="s">
        <v>97</v>
      </c>
      <c r="F60" s="736"/>
      <c r="G60" s="736"/>
      <c r="H60" s="736"/>
      <c r="I60" s="736"/>
      <c r="J60" s="736"/>
      <c r="K60" s="736"/>
      <c r="L60" s="736"/>
      <c r="M60" s="736"/>
      <c r="N60" s="736"/>
      <c r="O60" s="736"/>
      <c r="P60" s="736"/>
      <c r="Q60" s="736"/>
      <c r="R60" s="737"/>
      <c r="S60" s="243" t="s">
        <v>59</v>
      </c>
      <c r="T60" s="219" t="str">
        <f>IF(H7="", "",IF(AM56=TRUE, "", IF(AM60=TRUE,"○","×")))</f>
        <v/>
      </c>
      <c r="U60" s="166"/>
      <c r="V60" s="244"/>
      <c r="W60" s="244"/>
      <c r="X60" s="244"/>
      <c r="Y60" s="244"/>
      <c r="Z60" s="244"/>
      <c r="AA60" s="244"/>
      <c r="AB60" s="244"/>
      <c r="AC60" s="244"/>
      <c r="AD60" s="244"/>
      <c r="AE60" s="244"/>
      <c r="AF60" s="244"/>
      <c r="AG60" s="244"/>
      <c r="AH60" s="244"/>
      <c r="AI60" s="244"/>
      <c r="AJ60" s="244"/>
      <c r="AK60" s="244"/>
      <c r="AL60" s="166"/>
      <c r="AM60" s="451" t="b">
        <v>0</v>
      </c>
      <c r="AN60" s="229"/>
      <c r="AO60" s="229"/>
      <c r="AP60" s="229"/>
    </row>
    <row r="61" spans="1:50" ht="14.25" customHeight="1">
      <c r="A61" s="162"/>
      <c r="B61" s="245"/>
      <c r="C61" s="246" t="s">
        <v>98</v>
      </c>
      <c r="D61" s="247" t="s">
        <v>99</v>
      </c>
      <c r="E61" s="198"/>
      <c r="F61" s="198"/>
      <c r="G61" s="198"/>
      <c r="H61" s="198"/>
      <c r="I61" s="198"/>
      <c r="J61" s="198"/>
      <c r="K61" s="198"/>
      <c r="L61" s="198"/>
      <c r="M61" s="198"/>
      <c r="N61" s="198"/>
      <c r="O61" s="198"/>
      <c r="P61" s="198"/>
      <c r="Q61" s="198"/>
      <c r="R61" s="198"/>
      <c r="S61" s="247"/>
      <c r="T61" s="247"/>
      <c r="U61" s="247"/>
      <c r="V61" s="198"/>
      <c r="W61" s="198"/>
      <c r="X61" s="198"/>
      <c r="Y61" s="198"/>
      <c r="Z61" s="248"/>
      <c r="AA61" s="248"/>
      <c r="AB61" s="248"/>
      <c r="AC61" s="248"/>
      <c r="AD61" s="249"/>
      <c r="AE61" s="249"/>
      <c r="AF61" s="249"/>
      <c r="AG61" s="249"/>
      <c r="AH61" s="179"/>
      <c r="AI61" s="179"/>
      <c r="AJ61" s="179"/>
      <c r="AK61" s="250"/>
      <c r="AL61" s="166"/>
      <c r="AM61" s="229"/>
      <c r="AN61" s="229"/>
      <c r="AO61" s="229"/>
      <c r="AP61" s="229"/>
    </row>
    <row r="62" spans="1:50" ht="14.25" customHeight="1">
      <c r="A62" s="162"/>
      <c r="B62" s="245"/>
      <c r="C62" s="251" t="s">
        <v>100</v>
      </c>
      <c r="D62" s="252" t="s">
        <v>101</v>
      </c>
      <c r="E62" s="252"/>
      <c r="F62" s="252"/>
      <c r="G62" s="252"/>
      <c r="H62" s="252"/>
      <c r="I62" s="252"/>
      <c r="J62" s="252"/>
      <c r="K62" s="252"/>
      <c r="L62" s="252"/>
      <c r="M62" s="252"/>
      <c r="N62" s="252"/>
      <c r="O62" s="252"/>
      <c r="P62" s="252"/>
      <c r="Q62" s="252"/>
      <c r="R62" s="252"/>
      <c r="S62" s="252"/>
      <c r="T62" s="252"/>
      <c r="U62" s="252"/>
      <c r="V62" s="252"/>
      <c r="W62" s="252"/>
      <c r="X62" s="252"/>
      <c r="Y62" s="252"/>
      <c r="Z62" s="253"/>
      <c r="AA62" s="253"/>
      <c r="AB62" s="253"/>
      <c r="AC62" s="253"/>
      <c r="AD62" s="254"/>
      <c r="AE62" s="254"/>
      <c r="AF62" s="254"/>
      <c r="AG62" s="254"/>
      <c r="AH62" s="255"/>
      <c r="AI62" s="255"/>
      <c r="AJ62" s="255"/>
      <c r="AK62" s="256"/>
      <c r="AL62" s="166"/>
      <c r="AM62" s="229"/>
      <c r="AN62" s="229"/>
      <c r="AO62" s="229"/>
      <c r="AP62" s="229"/>
    </row>
    <row r="63" spans="1:50" ht="14.25" customHeight="1">
      <c r="A63" s="162"/>
      <c r="B63" s="245"/>
      <c r="C63" s="257" t="s">
        <v>102</v>
      </c>
      <c r="D63" s="258" t="s">
        <v>103</v>
      </c>
      <c r="E63" s="259"/>
      <c r="F63" s="259"/>
      <c r="G63" s="259"/>
      <c r="H63" s="259"/>
      <c r="I63" s="259"/>
      <c r="J63" s="259"/>
      <c r="K63" s="259"/>
      <c r="L63" s="259"/>
      <c r="M63" s="259"/>
      <c r="N63" s="259"/>
      <c r="O63" s="259"/>
      <c r="P63" s="259"/>
      <c r="Q63" s="259"/>
      <c r="R63" s="259"/>
      <c r="S63" s="259"/>
      <c r="T63" s="259"/>
      <c r="U63" s="259"/>
      <c r="V63" s="259"/>
      <c r="W63" s="259"/>
      <c r="X63" s="259"/>
      <c r="Y63" s="259"/>
      <c r="Z63" s="260"/>
      <c r="AA63" s="260"/>
      <c r="AB63" s="260"/>
      <c r="AC63" s="260"/>
      <c r="AD63" s="261"/>
      <c r="AE63" s="261"/>
      <c r="AF63" s="261"/>
      <c r="AG63" s="261"/>
      <c r="AH63" s="262"/>
      <c r="AI63" s="262"/>
      <c r="AJ63" s="262"/>
      <c r="AK63" s="263"/>
      <c r="AL63" s="264"/>
      <c r="AM63" s="229"/>
      <c r="AN63" s="229"/>
      <c r="AO63" s="229"/>
      <c r="AP63" s="229"/>
    </row>
    <row r="64" spans="1:50" ht="11.25" customHeight="1">
      <c r="A64" s="162"/>
      <c r="B64" s="245"/>
      <c r="C64" s="265"/>
      <c r="D64" s="198"/>
      <c r="E64" s="223"/>
      <c r="F64" s="223"/>
      <c r="G64" s="223"/>
      <c r="H64" s="223"/>
      <c r="I64" s="223"/>
      <c r="J64" s="223"/>
      <c r="K64" s="223"/>
      <c r="L64" s="223"/>
      <c r="M64" s="223"/>
      <c r="N64" s="223"/>
      <c r="O64" s="223"/>
      <c r="P64" s="223"/>
      <c r="Q64" s="223"/>
      <c r="R64" s="223"/>
      <c r="S64" s="223"/>
      <c r="T64" s="223"/>
      <c r="U64" s="223"/>
      <c r="V64" s="223"/>
      <c r="W64" s="223"/>
      <c r="X64" s="223"/>
      <c r="Y64" s="223"/>
      <c r="Z64" s="248"/>
      <c r="AA64" s="248"/>
      <c r="AB64" s="248"/>
      <c r="AC64" s="248"/>
      <c r="AD64" s="249"/>
      <c r="AE64" s="249"/>
      <c r="AF64" s="249"/>
      <c r="AG64" s="249"/>
      <c r="AH64" s="179"/>
      <c r="AI64" s="179"/>
      <c r="AJ64" s="179"/>
      <c r="AK64" s="179"/>
      <c r="AL64" s="264"/>
      <c r="AM64" s="229"/>
      <c r="AN64" s="229"/>
      <c r="AO64" s="229"/>
      <c r="AP64" s="229"/>
    </row>
    <row r="65" spans="1:57" ht="14.25" customHeight="1" thickBot="1">
      <c r="A65" s="162"/>
      <c r="B65" s="166"/>
      <c r="C65" s="742" t="s">
        <v>104</v>
      </c>
      <c r="D65" s="742"/>
      <c r="E65" s="742"/>
      <c r="F65" s="742"/>
      <c r="G65" s="742"/>
      <c r="H65" s="742"/>
      <c r="I65" s="742"/>
      <c r="J65" s="742"/>
      <c r="K65" s="742"/>
      <c r="L65" s="742"/>
      <c r="M65" s="742"/>
      <c r="N65" s="742"/>
      <c r="O65" s="742"/>
      <c r="P65" s="742"/>
      <c r="Q65" s="742"/>
      <c r="R65" s="742"/>
      <c r="S65" s="266"/>
      <c r="T65" s="266"/>
      <c r="U65" s="266"/>
      <c r="V65" s="266"/>
      <c r="W65" s="266"/>
      <c r="X65" s="266"/>
      <c r="Y65" s="266"/>
      <c r="Z65" s="266"/>
      <c r="AA65" s="266"/>
      <c r="AB65" s="266"/>
      <c r="AC65" s="266"/>
      <c r="AD65" s="266"/>
      <c r="AE65" s="266"/>
      <c r="AF65" s="266"/>
      <c r="AG65" s="266"/>
      <c r="AH65" s="266"/>
      <c r="AI65" s="266"/>
      <c r="AJ65" s="266"/>
      <c r="AK65" s="266"/>
      <c r="AL65" s="266"/>
      <c r="AM65" s="229"/>
      <c r="AN65" s="229"/>
      <c r="AO65" s="229"/>
      <c r="AP65" s="229"/>
    </row>
    <row r="66" spans="1:57" ht="21.75" customHeight="1" thickBot="1">
      <c r="A66" s="162"/>
      <c r="B66" s="267"/>
      <c r="C66" s="647"/>
      <c r="D66" s="648"/>
      <c r="E66" s="736" t="s">
        <v>105</v>
      </c>
      <c r="F66" s="736"/>
      <c r="G66" s="736"/>
      <c r="H66" s="736"/>
      <c r="I66" s="736"/>
      <c r="J66" s="736"/>
      <c r="K66" s="736"/>
      <c r="L66" s="736"/>
      <c r="M66" s="736"/>
      <c r="N66" s="736"/>
      <c r="O66" s="736"/>
      <c r="P66" s="736"/>
      <c r="Q66" s="736"/>
      <c r="R66" s="737"/>
      <c r="S66" s="243" t="s">
        <v>59</v>
      </c>
      <c r="T66" s="219" t="str">
        <f>IF(H7="", "",IF(AM56=TRUE,"",IF(AND(AM66=TRUE,OR(AND(AN66=TRUE,J69&lt;&gt;""),AND(AO67=TRUE,J71&lt;&gt;""))),"○","×")))</f>
        <v/>
      </c>
      <c r="U66" s="268"/>
      <c r="V66" s="269"/>
      <c r="W66" s="269"/>
      <c r="X66" s="269"/>
      <c r="Y66" s="269"/>
      <c r="Z66" s="269"/>
      <c r="AA66" s="269"/>
      <c r="AB66" s="269"/>
      <c r="AC66" s="269"/>
      <c r="AD66" s="269"/>
      <c r="AE66" s="269"/>
      <c r="AF66" s="269"/>
      <c r="AG66" s="269"/>
      <c r="AH66" s="269"/>
      <c r="AI66" s="269"/>
      <c r="AJ66" s="269"/>
      <c r="AK66" s="269"/>
      <c r="AL66" s="266"/>
      <c r="AM66" s="451" t="b">
        <v>0</v>
      </c>
      <c r="AN66" s="451" t="b">
        <v>0</v>
      </c>
      <c r="AO66" s="229"/>
      <c r="AP66" s="229"/>
    </row>
    <row r="67" spans="1:57" ht="30.75" customHeight="1" thickBot="1">
      <c r="A67" s="162"/>
      <c r="B67" s="652"/>
      <c r="C67" s="246" t="s">
        <v>98</v>
      </c>
      <c r="D67" s="748" t="s">
        <v>106</v>
      </c>
      <c r="E67" s="749"/>
      <c r="F67" s="749"/>
      <c r="G67" s="749"/>
      <c r="H67" s="750"/>
      <c r="I67" s="750"/>
      <c r="J67" s="750"/>
      <c r="K67" s="750"/>
      <c r="L67" s="750"/>
      <c r="M67" s="750"/>
      <c r="N67" s="750"/>
      <c r="O67" s="750"/>
      <c r="P67" s="750"/>
      <c r="Q67" s="750"/>
      <c r="R67" s="750"/>
      <c r="S67" s="750"/>
      <c r="T67" s="750"/>
      <c r="U67" s="750"/>
      <c r="V67" s="750"/>
      <c r="W67" s="750"/>
      <c r="X67" s="750"/>
      <c r="Y67" s="750"/>
      <c r="Z67" s="750"/>
      <c r="AA67" s="750"/>
      <c r="AB67" s="750"/>
      <c r="AC67" s="750"/>
      <c r="AD67" s="750"/>
      <c r="AE67" s="750"/>
      <c r="AF67" s="750"/>
      <c r="AG67" s="750"/>
      <c r="AH67" s="750"/>
      <c r="AI67" s="750"/>
      <c r="AJ67" s="750"/>
      <c r="AK67" s="751"/>
      <c r="AL67" s="166"/>
      <c r="AM67" s="451" t="b">
        <v>1</v>
      </c>
      <c r="AN67" s="229"/>
      <c r="AO67" s="451" t="b">
        <v>0</v>
      </c>
      <c r="AP67" s="229"/>
    </row>
    <row r="68" spans="1:57" ht="28.5" customHeight="1" thickBot="1">
      <c r="A68" s="162"/>
      <c r="B68" s="652"/>
      <c r="C68" s="676"/>
      <c r="D68" s="678" t="s">
        <v>107</v>
      </c>
      <c r="E68" s="679"/>
      <c r="F68" s="679"/>
      <c r="G68" s="679"/>
      <c r="H68" s="752"/>
      <c r="I68" s="754" t="s">
        <v>56</v>
      </c>
      <c r="J68" s="684" t="s">
        <v>108</v>
      </c>
      <c r="K68" s="685"/>
      <c r="L68" s="685"/>
      <c r="M68" s="685"/>
      <c r="N68" s="685"/>
      <c r="O68" s="685"/>
      <c r="P68" s="685"/>
      <c r="Q68" s="685"/>
      <c r="R68" s="685"/>
      <c r="S68" s="685"/>
      <c r="T68" s="685"/>
      <c r="U68" s="685"/>
      <c r="V68" s="685"/>
      <c r="W68" s="685"/>
      <c r="X68" s="685"/>
      <c r="Y68" s="685"/>
      <c r="Z68" s="685"/>
      <c r="AA68" s="685"/>
      <c r="AB68" s="685"/>
      <c r="AC68" s="685"/>
      <c r="AD68" s="685"/>
      <c r="AE68" s="685"/>
      <c r="AF68" s="685"/>
      <c r="AG68" s="685"/>
      <c r="AH68" s="685"/>
      <c r="AI68" s="685"/>
      <c r="AJ68" s="685"/>
      <c r="AK68" s="686"/>
      <c r="AL68" s="166"/>
      <c r="AM68" s="229"/>
      <c r="AN68" s="229"/>
      <c r="AO68" s="229"/>
      <c r="AP68" s="229"/>
    </row>
    <row r="69" spans="1:57" ht="34.5" customHeight="1" thickBot="1">
      <c r="A69" s="162"/>
      <c r="B69" s="652"/>
      <c r="C69" s="676"/>
      <c r="D69" s="680"/>
      <c r="E69" s="681"/>
      <c r="F69" s="681"/>
      <c r="G69" s="681"/>
      <c r="H69" s="753"/>
      <c r="I69" s="755"/>
      <c r="J69" s="687"/>
      <c r="K69" s="688"/>
      <c r="L69" s="688"/>
      <c r="M69" s="688"/>
      <c r="N69" s="688"/>
      <c r="O69" s="688"/>
      <c r="P69" s="688"/>
      <c r="Q69" s="688"/>
      <c r="R69" s="688"/>
      <c r="S69" s="688"/>
      <c r="T69" s="688"/>
      <c r="U69" s="688"/>
      <c r="V69" s="688"/>
      <c r="W69" s="688"/>
      <c r="X69" s="688"/>
      <c r="Y69" s="688"/>
      <c r="Z69" s="688"/>
      <c r="AA69" s="688"/>
      <c r="AB69" s="688"/>
      <c r="AC69" s="688"/>
      <c r="AD69" s="688"/>
      <c r="AE69" s="688"/>
      <c r="AF69" s="688"/>
      <c r="AG69" s="688"/>
      <c r="AH69" s="688"/>
      <c r="AI69" s="688"/>
      <c r="AJ69" s="688"/>
      <c r="AK69" s="689"/>
      <c r="AL69" s="166"/>
      <c r="AM69" s="166"/>
      <c r="AN69" s="166"/>
      <c r="AO69" s="229"/>
      <c r="AP69" s="229"/>
      <c r="AQ69" s="627" t="s">
        <v>109</v>
      </c>
      <c r="AR69" s="628"/>
      <c r="AS69" s="628"/>
      <c r="AT69" s="628"/>
      <c r="AU69" s="628"/>
      <c r="AV69" s="628"/>
      <c r="AW69" s="628"/>
      <c r="AX69" s="628"/>
      <c r="AY69" s="628"/>
      <c r="AZ69" s="628"/>
      <c r="BA69" s="628"/>
      <c r="BB69" s="628"/>
      <c r="BC69" s="628"/>
      <c r="BD69" s="628"/>
      <c r="BE69" s="629"/>
    </row>
    <row r="70" spans="1:57" ht="15" customHeight="1" thickBot="1">
      <c r="A70" s="162"/>
      <c r="B70" s="652"/>
      <c r="C70" s="676"/>
      <c r="D70" s="680"/>
      <c r="E70" s="681"/>
      <c r="F70" s="681"/>
      <c r="G70" s="681"/>
      <c r="H70" s="693"/>
      <c r="I70" s="695" t="s">
        <v>60</v>
      </c>
      <c r="J70" s="270" t="s">
        <v>110</v>
      </c>
      <c r="K70" s="271"/>
      <c r="L70" s="271"/>
      <c r="M70" s="271"/>
      <c r="N70" s="271"/>
      <c r="O70" s="271"/>
      <c r="P70" s="271"/>
      <c r="Q70" s="271"/>
      <c r="R70" s="271"/>
      <c r="S70" s="697" t="s">
        <v>111</v>
      </c>
      <c r="T70" s="697"/>
      <c r="U70" s="697"/>
      <c r="V70" s="697"/>
      <c r="W70" s="697"/>
      <c r="X70" s="697"/>
      <c r="Y70" s="697"/>
      <c r="Z70" s="697"/>
      <c r="AA70" s="697"/>
      <c r="AB70" s="697"/>
      <c r="AC70" s="697"/>
      <c r="AD70" s="697"/>
      <c r="AE70" s="697"/>
      <c r="AF70" s="697"/>
      <c r="AG70" s="697"/>
      <c r="AH70" s="697"/>
      <c r="AI70" s="697"/>
      <c r="AJ70" s="697"/>
      <c r="AK70" s="698"/>
      <c r="AL70" s="166"/>
      <c r="AM70" s="272"/>
      <c r="AO70" s="166"/>
      <c r="AP70" s="166"/>
    </row>
    <row r="71" spans="1:57" ht="33" customHeight="1" thickBot="1">
      <c r="A71" s="162"/>
      <c r="B71" s="652"/>
      <c r="C71" s="677"/>
      <c r="D71" s="682"/>
      <c r="E71" s="683"/>
      <c r="F71" s="683"/>
      <c r="G71" s="683"/>
      <c r="H71" s="694"/>
      <c r="I71" s="696"/>
      <c r="J71" s="644"/>
      <c r="K71" s="645"/>
      <c r="L71" s="645"/>
      <c r="M71" s="645"/>
      <c r="N71" s="645"/>
      <c r="O71" s="645"/>
      <c r="P71" s="645"/>
      <c r="Q71" s="645"/>
      <c r="R71" s="645"/>
      <c r="S71" s="645"/>
      <c r="T71" s="645"/>
      <c r="U71" s="645"/>
      <c r="V71" s="645"/>
      <c r="W71" s="645"/>
      <c r="X71" s="645"/>
      <c r="Y71" s="645"/>
      <c r="Z71" s="645"/>
      <c r="AA71" s="645"/>
      <c r="AB71" s="645"/>
      <c r="AC71" s="645"/>
      <c r="AD71" s="645"/>
      <c r="AE71" s="645"/>
      <c r="AF71" s="645"/>
      <c r="AG71" s="645"/>
      <c r="AH71" s="645"/>
      <c r="AI71" s="645"/>
      <c r="AJ71" s="645"/>
      <c r="AK71" s="646"/>
      <c r="AL71" s="166"/>
      <c r="AM71" s="166"/>
      <c r="AN71" s="166"/>
      <c r="AQ71" s="627" t="s">
        <v>109</v>
      </c>
      <c r="AR71" s="628"/>
      <c r="AS71" s="628"/>
      <c r="AT71" s="628"/>
      <c r="AU71" s="628"/>
      <c r="AV71" s="628"/>
      <c r="AW71" s="628"/>
      <c r="AX71" s="628"/>
      <c r="AY71" s="628"/>
      <c r="AZ71" s="628"/>
      <c r="BA71" s="628"/>
      <c r="BB71" s="628"/>
      <c r="BC71" s="628"/>
      <c r="BD71" s="628"/>
      <c r="BE71" s="629"/>
    </row>
    <row r="72" spans="1:57" ht="16.5" customHeight="1">
      <c r="A72" s="162"/>
      <c r="B72" s="273"/>
      <c r="C72" s="274" t="s">
        <v>100</v>
      </c>
      <c r="D72" s="258" t="s">
        <v>112</v>
      </c>
      <c r="E72" s="275"/>
      <c r="F72" s="275"/>
      <c r="G72" s="275"/>
      <c r="H72" s="259"/>
      <c r="I72" s="259"/>
      <c r="J72" s="259"/>
      <c r="K72" s="259"/>
      <c r="L72" s="259"/>
      <c r="M72" s="259"/>
      <c r="N72" s="259"/>
      <c r="O72" s="259"/>
      <c r="P72" s="259"/>
      <c r="Q72" s="259"/>
      <c r="R72" s="259"/>
      <c r="S72" s="259"/>
      <c r="T72" s="259"/>
      <c r="U72" s="259"/>
      <c r="V72" s="259"/>
      <c r="W72" s="259"/>
      <c r="X72" s="259"/>
      <c r="Y72" s="259"/>
      <c r="Z72" s="260"/>
      <c r="AA72" s="260"/>
      <c r="AB72" s="260"/>
      <c r="AC72" s="260"/>
      <c r="AD72" s="261"/>
      <c r="AE72" s="261"/>
      <c r="AF72" s="261"/>
      <c r="AG72" s="261"/>
      <c r="AH72" s="262"/>
      <c r="AI72" s="262"/>
      <c r="AJ72" s="262"/>
      <c r="AK72" s="276"/>
      <c r="AL72" s="264"/>
      <c r="AM72" s="272"/>
      <c r="AO72" s="166"/>
      <c r="AP72" s="166"/>
    </row>
    <row r="73" spans="1:57" ht="11.25" customHeight="1">
      <c r="A73" s="162"/>
      <c r="B73" s="180"/>
      <c r="C73" s="180"/>
      <c r="D73" s="180"/>
      <c r="E73" s="180"/>
      <c r="F73" s="180"/>
      <c r="G73" s="180"/>
      <c r="H73" s="180"/>
      <c r="I73" s="180"/>
      <c r="J73" s="180"/>
      <c r="K73" s="180"/>
      <c r="L73" s="181"/>
      <c r="M73" s="181"/>
      <c r="N73" s="181"/>
      <c r="O73" s="181"/>
      <c r="P73" s="181"/>
      <c r="Q73" s="181"/>
      <c r="R73" s="181"/>
      <c r="S73" s="181"/>
      <c r="T73" s="181"/>
      <c r="U73" s="181"/>
      <c r="V73" s="181"/>
      <c r="W73" s="181"/>
      <c r="X73" s="181"/>
      <c r="Y73" s="181"/>
      <c r="Z73" s="181"/>
      <c r="AA73" s="181"/>
      <c r="AB73" s="181"/>
      <c r="AC73" s="181"/>
      <c r="AD73" s="181"/>
      <c r="AE73" s="181"/>
      <c r="AF73" s="181"/>
      <c r="AG73" s="181"/>
      <c r="AH73" s="181"/>
      <c r="AI73" s="181"/>
      <c r="AJ73" s="181"/>
      <c r="AK73" s="181"/>
      <c r="AL73" s="166"/>
      <c r="AM73" s="272"/>
    </row>
    <row r="74" spans="1:57" ht="18.75" customHeight="1">
      <c r="A74" s="162"/>
      <c r="B74" s="178" t="s">
        <v>113</v>
      </c>
      <c r="C74" s="178"/>
      <c r="D74" s="178"/>
      <c r="E74" s="178"/>
      <c r="F74" s="178"/>
      <c r="G74" s="178"/>
      <c r="H74" s="178"/>
      <c r="I74" s="178"/>
      <c r="J74" s="178"/>
      <c r="K74" s="178"/>
      <c r="L74" s="178"/>
      <c r="Q74" s="162"/>
      <c r="R74" s="162"/>
      <c r="S74" s="162"/>
      <c r="T74" s="162"/>
      <c r="U74" s="162"/>
      <c r="V74" s="162"/>
      <c r="W74" s="162"/>
      <c r="X74" s="162"/>
      <c r="Y74" s="162"/>
      <c r="Z74" s="162"/>
      <c r="AA74" s="162"/>
      <c r="AB74" s="162"/>
      <c r="AC74" s="162"/>
      <c r="AD74" s="162"/>
      <c r="AE74" s="162"/>
      <c r="AF74" s="162"/>
      <c r="AG74" s="162"/>
      <c r="AH74" s="162"/>
      <c r="AI74" s="162"/>
      <c r="AJ74" s="162"/>
      <c r="AK74" s="162"/>
      <c r="AL74" s="162"/>
    </row>
    <row r="75" spans="1:57" ht="3.75" customHeight="1" thickBot="1">
      <c r="A75" s="162"/>
      <c r="B75" s="162"/>
      <c r="C75" s="162"/>
      <c r="D75" s="162"/>
      <c r="E75" s="162"/>
      <c r="F75" s="162"/>
      <c r="G75" s="162"/>
      <c r="H75" s="162"/>
      <c r="I75" s="162"/>
      <c r="J75" s="162"/>
      <c r="K75" s="162"/>
      <c r="L75" s="162"/>
      <c r="M75" s="162"/>
      <c r="N75" s="162"/>
      <c r="O75" s="162"/>
      <c r="P75" s="162"/>
      <c r="Q75" s="162"/>
      <c r="R75" s="162"/>
      <c r="S75" s="162"/>
      <c r="T75" s="162"/>
      <c r="U75" s="162"/>
      <c r="V75" s="162"/>
      <c r="W75" s="162"/>
      <c r="X75" s="162"/>
      <c r="Y75" s="162"/>
      <c r="Z75" s="162"/>
      <c r="AA75" s="162"/>
      <c r="AB75" s="162"/>
      <c r="AC75" s="162"/>
      <c r="AD75" s="162"/>
      <c r="AE75" s="162"/>
      <c r="AF75" s="162"/>
      <c r="AG75" s="162"/>
      <c r="AH75" s="162"/>
      <c r="AI75" s="162"/>
      <c r="AJ75" s="162"/>
      <c r="AK75" s="162"/>
      <c r="AL75" s="166"/>
    </row>
    <row r="76" spans="1:57" ht="22.15" customHeight="1" thickBot="1">
      <c r="A76" s="162"/>
      <c r="B76" s="277"/>
      <c r="C76" s="609" t="s">
        <v>114</v>
      </c>
      <c r="D76" s="610"/>
      <c r="E76" s="610"/>
      <c r="F76" s="610"/>
      <c r="G76" s="610"/>
      <c r="H76" s="610"/>
      <c r="I76" s="610"/>
      <c r="J76" s="610"/>
      <c r="K76" s="610"/>
      <c r="L76" s="610"/>
      <c r="M76" s="610"/>
      <c r="N76" s="610"/>
      <c r="O76" s="610"/>
      <c r="P76" s="610"/>
      <c r="Q76" s="610"/>
      <c r="R76" s="610"/>
      <c r="S76" s="610"/>
      <c r="T76" s="610"/>
      <c r="U76" s="610"/>
      <c r="V76" s="610"/>
      <c r="W76" s="610"/>
      <c r="X76" s="610"/>
      <c r="Y76" s="610"/>
      <c r="Z76" s="610"/>
      <c r="AA76" s="610"/>
      <c r="AB76" s="610"/>
      <c r="AC76" s="610"/>
      <c r="AD76" s="610"/>
      <c r="AE76" s="610"/>
      <c r="AF76" s="610"/>
      <c r="AG76" s="610"/>
      <c r="AH76" s="610"/>
      <c r="AI76" s="610"/>
      <c r="AJ76" s="610"/>
      <c r="AK76" s="611"/>
      <c r="AL76" s="278"/>
      <c r="AM76" s="450" t="b">
        <v>0</v>
      </c>
      <c r="AN76" s="279"/>
    </row>
    <row r="77" spans="1:57" s="162" customFormat="1" ht="6" customHeight="1" thickBot="1">
      <c r="B77" s="249"/>
      <c r="C77" s="280"/>
      <c r="D77" s="280"/>
      <c r="E77" s="280"/>
      <c r="F77" s="280"/>
      <c r="G77" s="280"/>
      <c r="H77" s="280"/>
      <c r="I77" s="280"/>
      <c r="J77" s="280"/>
      <c r="K77" s="280"/>
      <c r="L77" s="280"/>
      <c r="M77" s="280"/>
      <c r="N77" s="280"/>
      <c r="O77" s="280"/>
      <c r="P77" s="280"/>
      <c r="Q77" s="280"/>
      <c r="R77" s="280"/>
      <c r="S77" s="280"/>
      <c r="T77" s="280"/>
      <c r="U77" s="280"/>
      <c r="V77" s="280"/>
      <c r="W77" s="280"/>
      <c r="Y77" s="281"/>
      <c r="Z77" s="278"/>
      <c r="AA77" s="278"/>
      <c r="AB77" s="278"/>
      <c r="AC77" s="278"/>
      <c r="AD77" s="278"/>
      <c r="AE77" s="278"/>
      <c r="AF77" s="278"/>
      <c r="AG77" s="278"/>
      <c r="AH77" s="278"/>
      <c r="AI77" s="278"/>
      <c r="AJ77" s="278"/>
      <c r="AK77" s="278"/>
      <c r="AL77" s="278"/>
      <c r="AM77" s="282"/>
      <c r="AN77" s="282"/>
      <c r="AO77" s="279"/>
      <c r="AP77" s="279"/>
    </row>
    <row r="78" spans="1:57" ht="18" customHeight="1" thickBot="1">
      <c r="A78" s="162"/>
      <c r="B78" s="647"/>
      <c r="C78" s="648"/>
      <c r="D78" s="650" t="s">
        <v>105</v>
      </c>
      <c r="E78" s="650"/>
      <c r="F78" s="650"/>
      <c r="G78" s="650"/>
      <c r="H78" s="650"/>
      <c r="I78" s="650"/>
      <c r="J78" s="650"/>
      <c r="K78" s="650"/>
      <c r="L78" s="650"/>
      <c r="M78" s="650"/>
      <c r="N78" s="650"/>
      <c r="O78" s="650"/>
      <c r="P78" s="650"/>
      <c r="Q78" s="651"/>
      <c r="R78" s="283" t="s">
        <v>59</v>
      </c>
      <c r="S78" s="219" t="str">
        <f>IF(H7="", "", IF(AM76=TRUE,"",IF(AM79="記入不要","",IF(AND(AM80=TRUE,OR(AN80=TRUE,AO80=TRUE,AP80=TRUE)),"○","×"))))</f>
        <v/>
      </c>
      <c r="T78" s="284"/>
      <c r="U78" s="285"/>
      <c r="V78" s="278"/>
      <c r="W78" s="278"/>
      <c r="X78" s="278"/>
      <c r="Y78" s="278"/>
      <c r="Z78" s="278"/>
      <c r="AA78" s="278"/>
      <c r="AB78" s="278"/>
      <c r="AC78" s="278"/>
      <c r="AD78" s="278"/>
      <c r="AE78" s="278"/>
      <c r="AF78" s="278"/>
      <c r="AG78" s="278"/>
      <c r="AH78" s="278"/>
      <c r="AI78" s="278"/>
      <c r="AJ78" s="278"/>
      <c r="AK78" s="278"/>
      <c r="AL78" s="278"/>
      <c r="AM78" s="279"/>
      <c r="AN78" s="279"/>
      <c r="AO78" s="282"/>
      <c r="AP78" s="282"/>
    </row>
    <row r="79" spans="1:57" ht="27.75" customHeight="1" thickBot="1">
      <c r="A79" s="162"/>
      <c r="B79" s="246" t="s">
        <v>98</v>
      </c>
      <c r="C79" s="847" t="s">
        <v>115</v>
      </c>
      <c r="D79" s="591"/>
      <c r="E79" s="591"/>
      <c r="F79" s="591"/>
      <c r="G79" s="591"/>
      <c r="H79" s="591"/>
      <c r="I79" s="591"/>
      <c r="J79" s="591"/>
      <c r="K79" s="591"/>
      <c r="L79" s="591"/>
      <c r="M79" s="591"/>
      <c r="N79" s="591"/>
      <c r="O79" s="591"/>
      <c r="P79" s="591"/>
      <c r="Q79" s="591"/>
      <c r="R79" s="591"/>
      <c r="S79" s="594"/>
      <c r="T79" s="591"/>
      <c r="U79" s="591"/>
      <c r="V79" s="591"/>
      <c r="W79" s="591"/>
      <c r="X79" s="591"/>
      <c r="Y79" s="591"/>
      <c r="Z79" s="591"/>
      <c r="AA79" s="591"/>
      <c r="AB79" s="591"/>
      <c r="AC79" s="591"/>
      <c r="AD79" s="591"/>
      <c r="AE79" s="591"/>
      <c r="AF79" s="591"/>
      <c r="AG79" s="591"/>
      <c r="AH79" s="591"/>
      <c r="AI79" s="591"/>
      <c r="AJ79" s="591"/>
      <c r="AK79" s="848"/>
      <c r="AL79" s="166"/>
      <c r="AM79" s="286"/>
      <c r="AN79" s="279"/>
      <c r="AO79" s="279"/>
      <c r="AP79" s="279"/>
    </row>
    <row r="80" spans="1:57" ht="27" customHeight="1">
      <c r="A80" s="162"/>
      <c r="B80" s="676"/>
      <c r="C80" s="678" t="s">
        <v>116</v>
      </c>
      <c r="D80" s="679"/>
      <c r="E80" s="679"/>
      <c r="F80" s="679"/>
      <c r="G80" s="287"/>
      <c r="H80" s="288" t="s">
        <v>56</v>
      </c>
      <c r="I80" s="635" t="s">
        <v>117</v>
      </c>
      <c r="J80" s="636"/>
      <c r="K80" s="636"/>
      <c r="L80" s="636"/>
      <c r="M80" s="636"/>
      <c r="N80" s="636"/>
      <c r="O80" s="636"/>
      <c r="P80" s="636"/>
      <c r="Q80" s="636"/>
      <c r="R80" s="636"/>
      <c r="S80" s="636"/>
      <c r="T80" s="636"/>
      <c r="U80" s="636"/>
      <c r="V80" s="636"/>
      <c r="W80" s="636"/>
      <c r="X80" s="636"/>
      <c r="Y80" s="636"/>
      <c r="Z80" s="636"/>
      <c r="AA80" s="636"/>
      <c r="AB80" s="636"/>
      <c r="AC80" s="636"/>
      <c r="AD80" s="636"/>
      <c r="AE80" s="636"/>
      <c r="AF80" s="636"/>
      <c r="AG80" s="636"/>
      <c r="AH80" s="636"/>
      <c r="AI80" s="636"/>
      <c r="AJ80" s="636"/>
      <c r="AK80" s="637"/>
      <c r="AL80" s="166"/>
      <c r="AM80" s="448" t="b">
        <v>0</v>
      </c>
      <c r="AN80" s="450" t="b">
        <v>0</v>
      </c>
      <c r="AO80" s="448" t="b">
        <v>0</v>
      </c>
      <c r="AP80" s="448" t="b">
        <v>0</v>
      </c>
    </row>
    <row r="81" spans="1:57" ht="37.5" customHeight="1">
      <c r="A81" s="162"/>
      <c r="B81" s="676"/>
      <c r="C81" s="680"/>
      <c r="D81" s="681"/>
      <c r="E81" s="681"/>
      <c r="F81" s="681"/>
      <c r="G81" s="289"/>
      <c r="H81" s="290" t="s">
        <v>60</v>
      </c>
      <c r="I81" s="638" t="s">
        <v>118</v>
      </c>
      <c r="J81" s="639"/>
      <c r="K81" s="639"/>
      <c r="L81" s="639"/>
      <c r="M81" s="639"/>
      <c r="N81" s="639"/>
      <c r="O81" s="639"/>
      <c r="P81" s="639"/>
      <c r="Q81" s="639"/>
      <c r="R81" s="639"/>
      <c r="S81" s="639"/>
      <c r="T81" s="639"/>
      <c r="U81" s="639"/>
      <c r="V81" s="639"/>
      <c r="W81" s="639"/>
      <c r="X81" s="639"/>
      <c r="Y81" s="639"/>
      <c r="Z81" s="639"/>
      <c r="AA81" s="639"/>
      <c r="AB81" s="639"/>
      <c r="AC81" s="639"/>
      <c r="AD81" s="639"/>
      <c r="AE81" s="639"/>
      <c r="AF81" s="639"/>
      <c r="AG81" s="639"/>
      <c r="AH81" s="639"/>
      <c r="AI81" s="639"/>
      <c r="AJ81" s="639"/>
      <c r="AK81" s="640"/>
      <c r="AL81" s="166"/>
      <c r="AM81" s="272"/>
    </row>
    <row r="82" spans="1:57" ht="36" customHeight="1" thickBot="1">
      <c r="A82" s="162"/>
      <c r="B82" s="677"/>
      <c r="C82" s="682"/>
      <c r="D82" s="683"/>
      <c r="E82" s="683"/>
      <c r="F82" s="683"/>
      <c r="G82" s="291"/>
      <c r="H82" s="292" t="s">
        <v>119</v>
      </c>
      <c r="I82" s="641" t="s">
        <v>120</v>
      </c>
      <c r="J82" s="642"/>
      <c r="K82" s="642"/>
      <c r="L82" s="642"/>
      <c r="M82" s="642"/>
      <c r="N82" s="642"/>
      <c r="O82" s="642"/>
      <c r="P82" s="642"/>
      <c r="Q82" s="642"/>
      <c r="R82" s="642"/>
      <c r="S82" s="642"/>
      <c r="T82" s="642"/>
      <c r="U82" s="642"/>
      <c r="V82" s="642"/>
      <c r="W82" s="642"/>
      <c r="X82" s="642"/>
      <c r="Y82" s="642"/>
      <c r="Z82" s="642"/>
      <c r="AA82" s="642"/>
      <c r="AB82" s="642"/>
      <c r="AC82" s="642"/>
      <c r="AD82" s="642"/>
      <c r="AE82" s="642"/>
      <c r="AF82" s="642"/>
      <c r="AG82" s="642"/>
      <c r="AH82" s="642"/>
      <c r="AI82" s="642"/>
      <c r="AJ82" s="642"/>
      <c r="AK82" s="643"/>
      <c r="AL82" s="166"/>
      <c r="AM82" s="272"/>
    </row>
    <row r="83" spans="1:57" ht="21" customHeight="1">
      <c r="A83" s="162"/>
      <c r="B83" s="293" t="s">
        <v>100</v>
      </c>
      <c r="C83" s="624" t="s">
        <v>121</v>
      </c>
      <c r="D83" s="625"/>
      <c r="E83" s="625"/>
      <c r="F83" s="625"/>
      <c r="G83" s="625"/>
      <c r="H83" s="625"/>
      <c r="I83" s="625"/>
      <c r="J83" s="625"/>
      <c r="K83" s="625"/>
      <c r="L83" s="625"/>
      <c r="M83" s="625"/>
      <c r="N83" s="625"/>
      <c r="O83" s="625"/>
      <c r="P83" s="625"/>
      <c r="Q83" s="625"/>
      <c r="R83" s="625"/>
      <c r="S83" s="625"/>
      <c r="T83" s="625"/>
      <c r="U83" s="625"/>
      <c r="V83" s="625"/>
      <c r="W83" s="625"/>
      <c r="X83" s="625"/>
      <c r="Y83" s="625"/>
      <c r="Z83" s="625"/>
      <c r="AA83" s="625"/>
      <c r="AB83" s="625"/>
      <c r="AC83" s="625"/>
      <c r="AD83" s="625"/>
      <c r="AE83" s="625"/>
      <c r="AF83" s="625"/>
      <c r="AG83" s="625"/>
      <c r="AH83" s="625"/>
      <c r="AI83" s="625"/>
      <c r="AJ83" s="625"/>
      <c r="AK83" s="626"/>
      <c r="AL83" s="264"/>
      <c r="AM83" s="272"/>
    </row>
    <row r="84" spans="1:57" ht="6" customHeight="1">
      <c r="A84" s="162"/>
      <c r="B84" s="294"/>
      <c r="C84" s="294"/>
      <c r="D84" s="294"/>
      <c r="E84" s="294"/>
      <c r="F84" s="294"/>
      <c r="G84" s="294"/>
      <c r="H84" s="294"/>
      <c r="I84" s="294"/>
      <c r="J84" s="294"/>
      <c r="K84" s="294"/>
      <c r="L84" s="294"/>
      <c r="M84" s="294"/>
      <c r="N84" s="294"/>
      <c r="O84" s="294"/>
      <c r="P84" s="294"/>
      <c r="Q84" s="294"/>
      <c r="R84" s="294"/>
      <c r="S84" s="294"/>
      <c r="T84" s="294"/>
      <c r="U84" s="211"/>
      <c r="V84" s="26"/>
      <c r="W84" s="26"/>
      <c r="X84" s="26"/>
      <c r="Y84" s="27"/>
      <c r="Z84" s="28"/>
      <c r="AA84" s="27"/>
      <c r="AB84" s="295"/>
      <c r="AC84" s="296"/>
      <c r="AD84" s="297"/>
      <c r="AE84" s="297"/>
      <c r="AF84" s="298"/>
      <c r="AG84" s="222"/>
      <c r="AH84" s="299"/>
      <c r="AI84" s="300"/>
      <c r="AJ84" s="233"/>
      <c r="AK84" s="233"/>
      <c r="AL84" s="233"/>
      <c r="AM84" s="272"/>
    </row>
    <row r="85" spans="1:57" s="167" customFormat="1" ht="21.75" customHeight="1">
      <c r="A85" s="166"/>
      <c r="B85" s="630" t="s">
        <v>122</v>
      </c>
      <c r="C85" s="630"/>
      <c r="D85" s="630"/>
      <c r="E85" s="630"/>
      <c r="F85" s="630"/>
      <c r="G85" s="630"/>
      <c r="H85" s="630"/>
      <c r="I85" s="630"/>
      <c r="J85" s="630"/>
      <c r="K85" s="630"/>
      <c r="L85" s="630"/>
      <c r="M85" s="630"/>
      <c r="N85" s="630"/>
      <c r="O85" s="630"/>
      <c r="P85" s="630"/>
      <c r="Q85" s="630"/>
      <c r="R85" s="630"/>
      <c r="S85" s="630"/>
      <c r="T85" s="630"/>
      <c r="U85" s="630"/>
      <c r="V85" s="630"/>
      <c r="W85" s="630"/>
      <c r="X85" s="630"/>
      <c r="Y85" s="630"/>
      <c r="Z85" s="630"/>
      <c r="AA85" s="630"/>
      <c r="AB85" s="630"/>
      <c r="AC85" s="630"/>
      <c r="AD85" s="630"/>
      <c r="AE85" s="630"/>
      <c r="AF85" s="630"/>
      <c r="AG85" s="630"/>
      <c r="AH85" s="630"/>
      <c r="AI85" s="630"/>
      <c r="AJ85" s="630"/>
      <c r="AK85" s="630"/>
      <c r="AL85" s="166"/>
      <c r="AM85" s="301"/>
    </row>
    <row r="86" spans="1:57" s="167" customFormat="1" ht="6" customHeight="1" thickBot="1">
      <c r="A86" s="166"/>
      <c r="B86" s="280"/>
      <c r="C86" s="302"/>
      <c r="D86" s="302"/>
      <c r="E86" s="302"/>
      <c r="F86" s="302"/>
      <c r="G86" s="302"/>
      <c r="H86" s="302"/>
      <c r="I86" s="302"/>
      <c r="J86" s="302"/>
      <c r="K86" s="302"/>
      <c r="L86" s="302"/>
      <c r="M86" s="302"/>
      <c r="N86" s="302"/>
      <c r="O86" s="302"/>
      <c r="P86" s="302"/>
      <c r="Q86" s="302"/>
      <c r="R86" s="302"/>
      <c r="S86" s="302"/>
      <c r="T86" s="302"/>
      <c r="U86" s="302"/>
      <c r="V86" s="302"/>
      <c r="W86" s="302"/>
      <c r="X86" s="302"/>
      <c r="Y86" s="302"/>
      <c r="Z86" s="302"/>
      <c r="AA86" s="302"/>
      <c r="AB86" s="302"/>
      <c r="AC86" s="302"/>
      <c r="AD86" s="302"/>
      <c r="AE86" s="302"/>
      <c r="AF86" s="302"/>
      <c r="AG86" s="302"/>
      <c r="AH86" s="302"/>
      <c r="AI86" s="302"/>
      <c r="AJ86" s="302"/>
      <c r="AK86" s="302"/>
      <c r="AL86" s="166"/>
      <c r="AM86" s="301"/>
    </row>
    <row r="87" spans="1:57" ht="27.75" customHeight="1" thickBot="1">
      <c r="A87" s="162"/>
      <c r="B87" s="576" t="s">
        <v>123</v>
      </c>
      <c r="C87" s="577"/>
      <c r="D87" s="577"/>
      <c r="E87" s="577"/>
      <c r="F87" s="577"/>
      <c r="G87" s="577"/>
      <c r="H87" s="577"/>
      <c r="I87" s="577"/>
      <c r="J87" s="577"/>
      <c r="K87" s="577"/>
      <c r="L87" s="577"/>
      <c r="M87" s="577"/>
      <c r="N87" s="577"/>
      <c r="O87" s="577"/>
      <c r="P87" s="577"/>
      <c r="Q87" s="578"/>
      <c r="R87" s="191" t="s">
        <v>124</v>
      </c>
      <c r="S87" s="303" t="str">
        <f>'別紙様式3-2（処遇改善加算　個票）'!Z5</f>
        <v/>
      </c>
      <c r="T87" s="582" t="s">
        <v>125</v>
      </c>
      <c r="U87" s="583"/>
      <c r="V87" s="583"/>
      <c r="W87" s="583"/>
      <c r="X87" s="583"/>
      <c r="Y87" s="583"/>
      <c r="Z87" s="583"/>
      <c r="AA87" s="583"/>
      <c r="AB87" s="583"/>
      <c r="AC87" s="583"/>
      <c r="AD87" s="583"/>
      <c r="AE87" s="583"/>
      <c r="AF87" s="584"/>
      <c r="AG87" s="199"/>
      <c r="AH87" s="199"/>
      <c r="AI87" s="199"/>
      <c r="AJ87" s="199"/>
      <c r="AK87" s="162"/>
      <c r="AL87" s="162"/>
      <c r="AM87" s="448" t="str">
        <f>IF(COUNTIF(S87:S88, "×")&gt;0, "設定できない", "要件を満たす")</f>
        <v>要件を満たす</v>
      </c>
      <c r="AX87" s="173"/>
    </row>
    <row r="88" spans="1:57" ht="27.75" customHeight="1" thickBot="1">
      <c r="A88" s="162"/>
      <c r="B88" s="576" t="s">
        <v>126</v>
      </c>
      <c r="C88" s="577"/>
      <c r="D88" s="577"/>
      <c r="E88" s="577"/>
      <c r="F88" s="577"/>
      <c r="G88" s="577"/>
      <c r="H88" s="577"/>
      <c r="I88" s="577"/>
      <c r="J88" s="577"/>
      <c r="K88" s="577"/>
      <c r="L88" s="577"/>
      <c r="M88" s="577"/>
      <c r="N88" s="577"/>
      <c r="O88" s="577"/>
      <c r="P88" s="577"/>
      <c r="Q88" s="578"/>
      <c r="R88" s="191" t="s">
        <v>124</v>
      </c>
      <c r="S88" s="303" t="str">
        <f>'別紙様式3-2（処遇改善加算　個票）'!Z7</f>
        <v/>
      </c>
      <c r="T88" s="582" t="s">
        <v>127</v>
      </c>
      <c r="U88" s="583"/>
      <c r="V88" s="583"/>
      <c r="W88" s="583"/>
      <c r="X88" s="583"/>
      <c r="Y88" s="583"/>
      <c r="Z88" s="583"/>
      <c r="AA88" s="583"/>
      <c r="AB88" s="583"/>
      <c r="AC88" s="583"/>
      <c r="AD88" s="583"/>
      <c r="AE88" s="583"/>
      <c r="AF88" s="584"/>
      <c r="AG88" s="199"/>
      <c r="AH88" s="199"/>
      <c r="AI88" s="199"/>
      <c r="AJ88" s="199"/>
      <c r="AK88" s="162"/>
      <c r="AL88" s="162"/>
      <c r="AM88" s="279"/>
      <c r="AY88" s="173"/>
    </row>
    <row r="89" spans="1:57" ht="5.45" customHeight="1" thickBot="1">
      <c r="A89" s="162"/>
      <c r="B89" s="245"/>
      <c r="C89" s="162"/>
      <c r="D89" s="199"/>
      <c r="E89" s="199"/>
      <c r="F89" s="199"/>
      <c r="G89" s="199"/>
      <c r="H89" s="199"/>
      <c r="I89" s="199"/>
      <c r="J89" s="199"/>
      <c r="K89" s="199"/>
      <c r="L89" s="199"/>
      <c r="M89" s="199"/>
      <c r="N89" s="199"/>
      <c r="O89" s="199"/>
      <c r="P89" s="199"/>
      <c r="Q89" s="199"/>
      <c r="R89" s="199"/>
      <c r="S89" s="199"/>
      <c r="T89" s="199"/>
      <c r="U89" s="199"/>
      <c r="V89" s="199"/>
      <c r="W89" s="199"/>
      <c r="X89" s="199"/>
      <c r="Y89" s="199"/>
      <c r="Z89" s="199"/>
      <c r="AA89" s="199"/>
      <c r="AB89" s="199"/>
      <c r="AC89" s="199"/>
      <c r="AD89" s="199"/>
      <c r="AE89" s="199"/>
      <c r="AF89" s="199"/>
      <c r="AG89" s="199"/>
      <c r="AH89" s="199"/>
      <c r="AI89" s="199"/>
      <c r="AJ89" s="199"/>
      <c r="AK89" s="162"/>
      <c r="AL89" s="162"/>
      <c r="AM89" s="279"/>
      <c r="AT89" s="173"/>
      <c r="AU89" s="173"/>
      <c r="AV89" s="173"/>
      <c r="AW89" s="173"/>
      <c r="AX89" s="173"/>
    </row>
    <row r="90" spans="1:57" ht="20.45" customHeight="1" thickBot="1">
      <c r="A90" s="162"/>
      <c r="B90" s="304" t="s">
        <v>128</v>
      </c>
      <c r="D90" s="305"/>
      <c r="E90" s="305"/>
      <c r="F90" s="305"/>
      <c r="G90" s="305"/>
      <c r="H90" s="305"/>
      <c r="I90" s="305"/>
      <c r="J90" s="305"/>
      <c r="K90" s="305"/>
      <c r="L90" s="305"/>
      <c r="M90" s="305"/>
      <c r="N90" s="305"/>
      <c r="O90" s="305"/>
      <c r="P90" s="305"/>
      <c r="Q90" s="199"/>
      <c r="R90" s="199"/>
      <c r="S90" s="199"/>
      <c r="T90" s="199"/>
      <c r="U90" s="199"/>
      <c r="V90" s="199"/>
      <c r="W90" s="199"/>
      <c r="X90" s="199"/>
      <c r="Y90" s="199"/>
      <c r="Z90" s="199"/>
      <c r="AA90" s="199"/>
      <c r="AB90" s="199"/>
      <c r="AC90" s="199"/>
      <c r="AD90" s="199"/>
      <c r="AE90" s="199"/>
      <c r="AF90" s="199"/>
      <c r="AG90" s="199"/>
      <c r="AH90" s="199"/>
      <c r="AI90" s="199"/>
      <c r="AJ90" s="199"/>
      <c r="AK90" s="219" t="str">
        <f>IF(H7="","",IF(AND(S87="○",S88="○"),"",IF(OR(AM92=TRUE,AM93=TRUE,AM94=TRUE,AND(AM95=TRUE,G95&lt;&gt;"")),"○","×")))</f>
        <v/>
      </c>
      <c r="AL90" s="162"/>
      <c r="AM90" s="449" t="b">
        <f>IF(AND(S87="○", S88="○"), TRUE, FALSE)</f>
        <v>0</v>
      </c>
      <c r="AX90" s="173"/>
      <c r="AZ90" s="306"/>
      <c r="BA90" s="306"/>
    </row>
    <row r="91" spans="1:57" ht="19.899999999999999" customHeight="1" thickBot="1">
      <c r="A91" s="166"/>
      <c r="B91" s="307" t="s">
        <v>129</v>
      </c>
      <c r="C91" s="308"/>
      <c r="D91" s="309"/>
      <c r="E91" s="310"/>
      <c r="F91" s="311"/>
      <c r="G91" s="311"/>
      <c r="H91" s="311"/>
      <c r="I91" s="311"/>
      <c r="J91" s="311"/>
      <c r="K91" s="311"/>
      <c r="L91" s="311"/>
      <c r="M91" s="311"/>
      <c r="N91" s="311"/>
      <c r="O91" s="311"/>
      <c r="P91" s="311"/>
      <c r="Q91" s="311"/>
      <c r="R91" s="311"/>
      <c r="S91" s="311"/>
      <c r="T91" s="311"/>
      <c r="U91" s="311"/>
      <c r="V91" s="311"/>
      <c r="W91" s="311"/>
      <c r="X91" s="311"/>
      <c r="Y91" s="311"/>
      <c r="Z91" s="311"/>
      <c r="AA91" s="311"/>
      <c r="AB91" s="311"/>
      <c r="AC91" s="311"/>
      <c r="AD91" s="311"/>
      <c r="AE91" s="311"/>
      <c r="AF91" s="311"/>
      <c r="AG91" s="311"/>
      <c r="AH91" s="311"/>
      <c r="AI91" s="311"/>
      <c r="AJ91" s="311"/>
      <c r="AK91" s="312"/>
      <c r="AL91" s="166"/>
      <c r="AM91" s="282"/>
      <c r="AN91" s="282"/>
      <c r="AO91" s="282"/>
      <c r="AP91" s="282"/>
      <c r="AQ91" s="627" t="s">
        <v>130</v>
      </c>
      <c r="AR91" s="628"/>
      <c r="AS91" s="628"/>
      <c r="AT91" s="628"/>
      <c r="AU91" s="628"/>
      <c r="AV91" s="628"/>
      <c r="AW91" s="628"/>
      <c r="AX91" s="628"/>
      <c r="AY91" s="628"/>
      <c r="AZ91" s="628"/>
      <c r="BA91" s="628"/>
      <c r="BB91" s="628"/>
      <c r="BC91" s="628"/>
      <c r="BD91" s="628"/>
      <c r="BE91" s="629"/>
    </row>
    <row r="92" spans="1:57" s="167" customFormat="1" ht="18" customHeight="1">
      <c r="A92" s="166"/>
      <c r="B92" s="313"/>
      <c r="C92" s="314"/>
      <c r="D92" s="179" t="s">
        <v>131</v>
      </c>
      <c r="E92" s="249"/>
      <c r="F92" s="249"/>
      <c r="G92" s="249"/>
      <c r="H92" s="249"/>
      <c r="I92" s="249"/>
      <c r="J92" s="249"/>
      <c r="K92" s="249"/>
      <c r="L92" s="249"/>
      <c r="M92" s="249"/>
      <c r="N92" s="249"/>
      <c r="O92" s="249"/>
      <c r="P92" s="249"/>
      <c r="Q92" s="249"/>
      <c r="R92" s="249"/>
      <c r="S92" s="249"/>
      <c r="T92" s="249"/>
      <c r="U92" s="249"/>
      <c r="V92" s="249"/>
      <c r="W92" s="249"/>
      <c r="X92" s="249"/>
      <c r="Y92" s="249"/>
      <c r="Z92" s="249"/>
      <c r="AA92" s="249"/>
      <c r="AB92" s="249"/>
      <c r="AC92" s="249"/>
      <c r="AD92" s="249"/>
      <c r="AE92" s="249"/>
      <c r="AF92" s="249"/>
      <c r="AG92" s="249"/>
      <c r="AH92" s="249"/>
      <c r="AI92" s="181"/>
      <c r="AJ92" s="166"/>
      <c r="AK92" s="315"/>
      <c r="AL92" s="166"/>
      <c r="AM92" s="448" t="b">
        <v>0</v>
      </c>
      <c r="AN92" s="316"/>
      <c r="AO92" s="316"/>
      <c r="AP92" s="316"/>
      <c r="AQ92" s="316"/>
      <c r="AR92" s="316"/>
      <c r="AS92" s="316"/>
      <c r="AT92" s="316"/>
      <c r="AU92" s="316"/>
      <c r="AV92" s="317"/>
      <c r="AW92" s="172"/>
    </row>
    <row r="93" spans="1:57" s="167" customFormat="1" ht="16.5" customHeight="1">
      <c r="A93" s="166"/>
      <c r="B93" s="313"/>
      <c r="C93" s="318"/>
      <c r="D93" s="179" t="s">
        <v>132</v>
      </c>
      <c r="E93" s="319"/>
      <c r="F93" s="319"/>
      <c r="G93" s="319"/>
      <c r="H93" s="319"/>
      <c r="I93" s="319"/>
      <c r="J93" s="319"/>
      <c r="K93" s="319"/>
      <c r="L93" s="319"/>
      <c r="M93" s="319"/>
      <c r="N93" s="319"/>
      <c r="O93" s="319"/>
      <c r="P93" s="319"/>
      <c r="Q93" s="319"/>
      <c r="R93" s="319"/>
      <c r="S93" s="319"/>
      <c r="T93" s="249"/>
      <c r="U93" s="249"/>
      <c r="V93" s="249"/>
      <c r="W93" s="249"/>
      <c r="X93" s="249"/>
      <c r="Y93" s="249"/>
      <c r="Z93" s="249"/>
      <c r="AA93" s="249"/>
      <c r="AB93" s="249"/>
      <c r="AC93" s="249"/>
      <c r="AD93" s="249"/>
      <c r="AE93" s="249"/>
      <c r="AF93" s="249"/>
      <c r="AG93" s="249"/>
      <c r="AH93" s="249"/>
      <c r="AI93" s="181"/>
      <c r="AJ93" s="166"/>
      <c r="AK93" s="315"/>
      <c r="AL93" s="166"/>
      <c r="AM93" s="448" t="b">
        <v>0</v>
      </c>
      <c r="AN93" s="316"/>
      <c r="AO93" s="316"/>
      <c r="AP93" s="316"/>
      <c r="AQ93" s="316"/>
      <c r="AR93" s="316"/>
      <c r="AS93" s="316"/>
      <c r="AT93" s="316"/>
      <c r="AU93" s="317"/>
      <c r="AV93" s="172"/>
    </row>
    <row r="94" spans="1:57" s="167" customFormat="1" ht="16.149999999999999" customHeight="1" thickBot="1">
      <c r="A94" s="166"/>
      <c r="B94" s="313"/>
      <c r="C94" s="318"/>
      <c r="D94" s="649" t="s">
        <v>133</v>
      </c>
      <c r="E94" s="649"/>
      <c r="F94" s="649"/>
      <c r="G94" s="649"/>
      <c r="H94" s="649"/>
      <c r="I94" s="649"/>
      <c r="J94" s="649"/>
      <c r="K94" s="649"/>
      <c r="L94" s="649"/>
      <c r="M94" s="649"/>
      <c r="N94" s="649"/>
      <c r="O94" s="649"/>
      <c r="P94" s="649"/>
      <c r="Q94" s="649"/>
      <c r="R94" s="649"/>
      <c r="S94" s="649"/>
      <c r="T94" s="649"/>
      <c r="U94" s="649"/>
      <c r="V94" s="649"/>
      <c r="W94" s="649"/>
      <c r="X94" s="649"/>
      <c r="Y94" s="649"/>
      <c r="Z94" s="649"/>
      <c r="AA94" s="649"/>
      <c r="AB94" s="649"/>
      <c r="AC94" s="649"/>
      <c r="AD94" s="649"/>
      <c r="AE94" s="649"/>
      <c r="AF94" s="649"/>
      <c r="AG94" s="649"/>
      <c r="AH94" s="649"/>
      <c r="AI94" s="649"/>
      <c r="AJ94" s="166"/>
      <c r="AK94" s="315"/>
      <c r="AL94" s="320"/>
      <c r="AM94" s="448" t="b">
        <v>0</v>
      </c>
      <c r="AN94" s="316"/>
      <c r="AO94" s="316"/>
      <c r="AP94" s="316"/>
      <c r="AQ94" s="316"/>
      <c r="AR94" s="316"/>
      <c r="AS94" s="316"/>
      <c r="AT94" s="316"/>
      <c r="AU94" s="317"/>
      <c r="AV94" s="172"/>
    </row>
    <row r="95" spans="1:57" s="167" customFormat="1" ht="33" customHeight="1" thickBot="1">
      <c r="A95" s="166"/>
      <c r="B95" s="321"/>
      <c r="C95" s="322"/>
      <c r="D95" s="323" t="s">
        <v>134</v>
      </c>
      <c r="E95" s="324"/>
      <c r="F95" s="325"/>
      <c r="G95" s="664"/>
      <c r="H95" s="664"/>
      <c r="I95" s="664"/>
      <c r="J95" s="664"/>
      <c r="K95" s="664"/>
      <c r="L95" s="664"/>
      <c r="M95" s="664"/>
      <c r="N95" s="664"/>
      <c r="O95" s="664"/>
      <c r="P95" s="664"/>
      <c r="Q95" s="664"/>
      <c r="R95" s="664"/>
      <c r="S95" s="664"/>
      <c r="T95" s="664"/>
      <c r="U95" s="664"/>
      <c r="V95" s="664"/>
      <c r="W95" s="664"/>
      <c r="X95" s="664"/>
      <c r="Y95" s="664"/>
      <c r="Z95" s="664"/>
      <c r="AA95" s="664"/>
      <c r="AB95" s="664"/>
      <c r="AC95" s="664"/>
      <c r="AD95" s="664"/>
      <c r="AE95" s="664"/>
      <c r="AF95" s="664"/>
      <c r="AG95" s="664"/>
      <c r="AH95" s="664"/>
      <c r="AI95" s="664"/>
      <c r="AJ95" s="664"/>
      <c r="AK95" s="326" t="s">
        <v>135</v>
      </c>
      <c r="AL95" s="166"/>
      <c r="AM95" s="448" t="b">
        <v>0</v>
      </c>
      <c r="AN95" s="327"/>
      <c r="AO95" s="327"/>
      <c r="AQ95" s="653" t="s">
        <v>136</v>
      </c>
      <c r="AR95" s="653"/>
      <c r="AS95" s="653"/>
      <c r="AT95" s="653"/>
      <c r="AU95" s="653"/>
      <c r="AV95" s="653"/>
      <c r="AW95" s="653"/>
      <c r="AX95" s="653"/>
      <c r="AY95" s="653"/>
      <c r="AZ95" s="653"/>
      <c r="BA95" s="653"/>
      <c r="BB95" s="653"/>
      <c r="BC95" s="653"/>
      <c r="BD95" s="653"/>
      <c r="BE95" s="654"/>
    </row>
    <row r="96" spans="1:57" s="167" customFormat="1" ht="6" customHeight="1">
      <c r="A96" s="162"/>
      <c r="B96" s="211"/>
      <c r="C96" s="211"/>
      <c r="D96" s="211"/>
      <c r="E96" s="211"/>
      <c r="F96" s="211"/>
      <c r="G96" s="211"/>
      <c r="H96" s="211"/>
      <c r="I96" s="211"/>
      <c r="J96" s="211"/>
      <c r="K96" s="211"/>
      <c r="L96" s="211"/>
      <c r="M96" s="211"/>
      <c r="N96" s="211"/>
      <c r="O96" s="211"/>
      <c r="P96" s="211"/>
      <c r="Q96" s="211"/>
      <c r="R96" s="211"/>
      <c r="S96" s="211"/>
      <c r="T96" s="211"/>
      <c r="U96" s="211"/>
      <c r="V96" s="211"/>
      <c r="W96" s="211"/>
      <c r="X96" s="211"/>
      <c r="Y96" s="211"/>
      <c r="Z96" s="211"/>
      <c r="AA96" s="211"/>
      <c r="AB96" s="211"/>
      <c r="AC96" s="211"/>
      <c r="AD96" s="211"/>
      <c r="AE96" s="211"/>
      <c r="AF96" s="211"/>
      <c r="AG96" s="211"/>
      <c r="AH96" s="211"/>
      <c r="AI96" s="211"/>
      <c r="AJ96" s="211"/>
      <c r="AK96" s="211"/>
      <c r="AL96" s="166"/>
      <c r="AM96" s="279"/>
      <c r="AN96" s="328"/>
      <c r="AO96" s="328"/>
      <c r="AP96" s="328"/>
      <c r="AQ96" s="328"/>
      <c r="AR96" s="328"/>
      <c r="AS96" s="328"/>
      <c r="AT96" s="328"/>
      <c r="AU96" s="328"/>
      <c r="AV96" s="328"/>
      <c r="AW96" s="328"/>
      <c r="AX96" s="328"/>
      <c r="AY96" s="328"/>
      <c r="AZ96" s="328"/>
      <c r="BA96" s="328"/>
      <c r="BB96" s="166"/>
      <c r="BC96" s="166"/>
      <c r="BD96" s="166"/>
      <c r="BE96" s="166"/>
    </row>
    <row r="97" spans="1:57" s="167" customFormat="1" ht="18" customHeight="1" thickBot="1">
      <c r="A97" s="162"/>
      <c r="B97" s="299" t="s">
        <v>137</v>
      </c>
      <c r="C97" s="162"/>
      <c r="D97" s="162"/>
      <c r="E97" s="162"/>
      <c r="F97" s="162"/>
      <c r="G97" s="162"/>
      <c r="H97" s="162"/>
      <c r="I97" s="162"/>
      <c r="J97" s="162"/>
      <c r="K97" s="162"/>
      <c r="L97" s="162"/>
      <c r="M97" s="162"/>
      <c r="N97" s="162"/>
      <c r="O97" s="162"/>
      <c r="P97" s="162"/>
      <c r="Q97" s="162"/>
      <c r="R97" s="162"/>
      <c r="S97" s="162"/>
      <c r="T97" s="162"/>
      <c r="U97" s="162"/>
      <c r="V97" s="162"/>
      <c r="W97" s="162"/>
      <c r="X97" s="162"/>
      <c r="Y97" s="162"/>
      <c r="Z97" s="162"/>
      <c r="AA97" s="162"/>
      <c r="AB97" s="162"/>
      <c r="AC97" s="162"/>
      <c r="AD97" s="162"/>
      <c r="AE97" s="162"/>
      <c r="AF97" s="162"/>
      <c r="AG97" s="162"/>
      <c r="AH97" s="162"/>
      <c r="AI97" s="162"/>
      <c r="AJ97" s="162"/>
      <c r="AK97" s="162"/>
      <c r="AL97" s="162"/>
      <c r="AM97" s="279"/>
      <c r="AN97" s="129"/>
      <c r="AO97" s="129"/>
      <c r="AP97" s="129"/>
      <c r="AQ97" s="129"/>
      <c r="AR97" s="129"/>
      <c r="AS97" s="129"/>
      <c r="AT97" s="129"/>
      <c r="AU97" s="129"/>
      <c r="AV97" s="129"/>
      <c r="AW97" s="129"/>
      <c r="AX97" s="329"/>
      <c r="AY97" s="329"/>
      <c r="AZ97" s="330"/>
    </row>
    <row r="98" spans="1:57" s="167" customFormat="1" ht="21" customHeight="1" thickBot="1">
      <c r="A98" s="162"/>
      <c r="B98" s="277"/>
      <c r="C98" s="609" t="s">
        <v>114</v>
      </c>
      <c r="D98" s="610"/>
      <c r="E98" s="610"/>
      <c r="F98" s="610"/>
      <c r="G98" s="610"/>
      <c r="H98" s="610"/>
      <c r="I98" s="610"/>
      <c r="J98" s="610"/>
      <c r="K98" s="610"/>
      <c r="L98" s="610"/>
      <c r="M98" s="610"/>
      <c r="N98" s="610"/>
      <c r="O98" s="610"/>
      <c r="P98" s="610"/>
      <c r="Q98" s="610"/>
      <c r="R98" s="610"/>
      <c r="S98" s="610"/>
      <c r="T98" s="610"/>
      <c r="U98" s="610"/>
      <c r="V98" s="610"/>
      <c r="W98" s="610"/>
      <c r="X98" s="610"/>
      <c r="Y98" s="610"/>
      <c r="Z98" s="610"/>
      <c r="AA98" s="610"/>
      <c r="AB98" s="610"/>
      <c r="AC98" s="610"/>
      <c r="AD98" s="610"/>
      <c r="AE98" s="610"/>
      <c r="AF98" s="610"/>
      <c r="AG98" s="610"/>
      <c r="AH98" s="610"/>
      <c r="AI98" s="610"/>
      <c r="AJ98" s="610"/>
      <c r="AK98" s="611"/>
      <c r="AL98" s="162"/>
      <c r="AM98" s="450" t="b">
        <v>0</v>
      </c>
      <c r="AN98" s="129"/>
      <c r="AO98" s="129"/>
      <c r="AP98" s="129"/>
      <c r="AQ98" s="129"/>
      <c r="AR98" s="129"/>
      <c r="AS98" s="129"/>
      <c r="AT98" s="129"/>
      <c r="AU98" s="129"/>
      <c r="AV98" s="129"/>
      <c r="AW98" s="129"/>
      <c r="AX98" s="329"/>
      <c r="AY98" s="329"/>
      <c r="AZ98" s="330"/>
    </row>
    <row r="99" spans="1:57" s="167" customFormat="1" ht="19.899999999999999" customHeight="1" thickBot="1">
      <c r="A99" s="162"/>
      <c r="B99" s="622" t="s">
        <v>138</v>
      </c>
      <c r="C99" s="631"/>
      <c r="D99" s="631"/>
      <c r="E99" s="631"/>
      <c r="F99" s="631"/>
      <c r="G99" s="631"/>
      <c r="H99" s="631"/>
      <c r="I99" s="631"/>
      <c r="J99" s="631"/>
      <c r="K99" s="631"/>
      <c r="L99" s="631"/>
      <c r="M99" s="631"/>
      <c r="N99" s="631"/>
      <c r="O99" s="631"/>
      <c r="P99" s="631"/>
      <c r="Q99" s="631"/>
      <c r="R99" s="631"/>
      <c r="S99" s="631"/>
      <c r="T99" s="631"/>
      <c r="U99" s="631"/>
      <c r="V99" s="631"/>
      <c r="W99" s="631"/>
      <c r="X99" s="631"/>
      <c r="Y99" s="631"/>
      <c r="Z99" s="631"/>
      <c r="AA99" s="631"/>
      <c r="AB99" s="631"/>
      <c r="AC99" s="631"/>
      <c r="AD99" s="631"/>
      <c r="AE99" s="631"/>
      <c r="AF99" s="631"/>
      <c r="AG99" s="631"/>
      <c r="AH99" s="631"/>
      <c r="AI99" s="631"/>
      <c r="AJ99" s="631"/>
      <c r="AK99" s="331" t="str">
        <f>IF(H7="", "", IF(OR(AND(AI101="該当", AN108&gt;=2, AN112&gt;=2, AN116&gt;=2, AN120&gt;=2, AN124&gt;=3, OR(AM124=TRUE,AM125= TRUE), AN133&gt;=2), AND(AI101="", AI104="該当", AN108&gt;=1, AN112&gt;=1, AN116&gt;=1, AN120&gt;=1, OR(AN124&gt;=2,AM132=TRUE), AN133&gt;=1)), "○", "×"))</f>
        <v/>
      </c>
      <c r="AL99" s="162"/>
      <c r="AM99" s="129"/>
      <c r="AN99" s="129"/>
      <c r="AO99" s="129"/>
      <c r="AP99" s="129"/>
      <c r="AQ99" s="129"/>
      <c r="AR99" s="129"/>
      <c r="AS99" s="129"/>
      <c r="AT99" s="129"/>
      <c r="AU99" s="129"/>
      <c r="AV99" s="129"/>
      <c r="AW99" s="129"/>
      <c r="AX99" s="329"/>
      <c r="AY99" s="329"/>
      <c r="AZ99" s="330"/>
    </row>
    <row r="100" spans="1:57" s="167" customFormat="1" ht="6.6" customHeight="1" thickBot="1">
      <c r="A100" s="162"/>
      <c r="B100" s="299"/>
      <c r="C100" s="162"/>
      <c r="D100" s="162"/>
      <c r="E100" s="162"/>
      <c r="F100" s="162"/>
      <c r="G100" s="162"/>
      <c r="H100" s="162"/>
      <c r="I100" s="162"/>
      <c r="J100" s="162"/>
      <c r="K100" s="162"/>
      <c r="L100" s="162"/>
      <c r="M100" s="162"/>
      <c r="N100" s="162"/>
      <c r="O100" s="162"/>
      <c r="P100" s="162"/>
      <c r="Q100" s="162"/>
      <c r="R100" s="162"/>
      <c r="S100" s="162"/>
      <c r="T100" s="162"/>
      <c r="U100" s="162"/>
      <c r="V100" s="162"/>
      <c r="W100" s="162"/>
      <c r="X100" s="162"/>
      <c r="Y100" s="162"/>
      <c r="Z100" s="162"/>
      <c r="AA100" s="162"/>
      <c r="AB100" s="162"/>
      <c r="AC100" s="162"/>
      <c r="AD100" s="162"/>
      <c r="AE100" s="162"/>
      <c r="AF100" s="162"/>
      <c r="AG100" s="162"/>
      <c r="AH100" s="162"/>
      <c r="AI100" s="162"/>
      <c r="AJ100" s="162"/>
      <c r="AK100" s="162"/>
      <c r="AL100" s="166"/>
      <c r="AM100" s="226"/>
      <c r="AN100" s="226"/>
      <c r="AO100" s="226"/>
      <c r="AP100" s="226"/>
      <c r="AQ100" s="226"/>
      <c r="AR100" s="226"/>
      <c r="AS100" s="226"/>
      <c r="AT100" s="226"/>
      <c r="AU100" s="226"/>
      <c r="AV100" s="226"/>
      <c r="AW100" s="226"/>
      <c r="AX100" s="332"/>
      <c r="AY100" s="332"/>
      <c r="AZ100" s="330"/>
    </row>
    <row r="101" spans="1:57" s="167" customFormat="1" ht="17.25" customHeight="1" thickBot="1">
      <c r="A101" s="162"/>
      <c r="B101" s="333" t="s">
        <v>139</v>
      </c>
      <c r="C101" s="179"/>
      <c r="D101" s="179"/>
      <c r="E101" s="179"/>
      <c r="F101" s="179"/>
      <c r="G101" s="179"/>
      <c r="H101" s="179"/>
      <c r="I101" s="179"/>
      <c r="J101" s="179"/>
      <c r="K101" s="179"/>
      <c r="L101" s="179"/>
      <c r="M101" s="179"/>
      <c r="N101" s="179"/>
      <c r="O101" s="179"/>
      <c r="P101" s="179"/>
      <c r="Q101" s="179"/>
      <c r="R101" s="179"/>
      <c r="S101" s="179"/>
      <c r="T101" s="179"/>
      <c r="U101" s="179"/>
      <c r="V101" s="166"/>
      <c r="W101" s="179"/>
      <c r="X101" s="179"/>
      <c r="Y101" s="179"/>
      <c r="Z101" s="179"/>
      <c r="AA101" s="179"/>
      <c r="AB101" s="179"/>
      <c r="AC101" s="179"/>
      <c r="AD101" s="179"/>
      <c r="AE101" s="179"/>
      <c r="AF101" s="179"/>
      <c r="AG101" s="179"/>
      <c r="AH101" s="166"/>
      <c r="AI101" s="579" t="str">
        <f>IF(AN51&lt;&gt;0, "該当", "")</f>
        <v/>
      </c>
      <c r="AJ101" s="580"/>
      <c r="AK101" s="581"/>
      <c r="AL101" s="166"/>
      <c r="AX101" s="330"/>
      <c r="AY101" s="330"/>
      <c r="AZ101" s="330"/>
    </row>
    <row r="102" spans="1:57" s="167" customFormat="1" ht="45" customHeight="1">
      <c r="A102" s="162"/>
      <c r="B102" s="241" t="s">
        <v>124</v>
      </c>
      <c r="C102" s="615" t="s">
        <v>140</v>
      </c>
      <c r="D102" s="615"/>
      <c r="E102" s="615"/>
      <c r="F102" s="615"/>
      <c r="G102" s="615"/>
      <c r="H102" s="615"/>
      <c r="I102" s="615"/>
      <c r="J102" s="615"/>
      <c r="K102" s="615"/>
      <c r="L102" s="615"/>
      <c r="M102" s="615"/>
      <c r="N102" s="615"/>
      <c r="O102" s="615"/>
      <c r="P102" s="615"/>
      <c r="Q102" s="615"/>
      <c r="R102" s="615"/>
      <c r="S102" s="615"/>
      <c r="T102" s="615"/>
      <c r="U102" s="615"/>
      <c r="V102" s="615"/>
      <c r="W102" s="615"/>
      <c r="X102" s="615"/>
      <c r="Y102" s="615"/>
      <c r="Z102" s="615"/>
      <c r="AA102" s="615"/>
      <c r="AB102" s="615"/>
      <c r="AC102" s="615"/>
      <c r="AD102" s="615"/>
      <c r="AE102" s="615"/>
      <c r="AF102" s="615"/>
      <c r="AG102" s="615"/>
      <c r="AH102" s="615"/>
      <c r="AI102" s="615"/>
      <c r="AJ102" s="615"/>
      <c r="AK102" s="615"/>
      <c r="AL102" s="166"/>
      <c r="AX102" s="330"/>
      <c r="AY102" s="330"/>
      <c r="AZ102" s="330"/>
    </row>
    <row r="103" spans="1:57" s="167" customFormat="1" ht="6" customHeight="1" thickBot="1">
      <c r="A103" s="162"/>
      <c r="B103" s="241"/>
      <c r="C103" s="334"/>
      <c r="D103" s="334"/>
      <c r="E103" s="334"/>
      <c r="F103" s="334"/>
      <c r="G103" s="334"/>
      <c r="H103" s="334"/>
      <c r="I103" s="334"/>
      <c r="J103" s="334"/>
      <c r="K103" s="334"/>
      <c r="L103" s="334"/>
      <c r="M103" s="334"/>
      <c r="N103" s="334"/>
      <c r="O103" s="334"/>
      <c r="P103" s="334"/>
      <c r="Q103" s="334"/>
      <c r="R103" s="334"/>
      <c r="S103" s="334"/>
      <c r="T103" s="334"/>
      <c r="U103" s="334"/>
      <c r="V103" s="334"/>
      <c r="W103" s="334"/>
      <c r="X103" s="334"/>
      <c r="Y103" s="334"/>
      <c r="Z103" s="334"/>
      <c r="AA103" s="334"/>
      <c r="AB103" s="334"/>
      <c r="AC103" s="334"/>
      <c r="AD103" s="334"/>
      <c r="AE103" s="334"/>
      <c r="AF103" s="334"/>
      <c r="AG103" s="334"/>
      <c r="AH103" s="334"/>
      <c r="AI103" s="334"/>
      <c r="AJ103" s="334"/>
      <c r="AK103" s="334"/>
      <c r="AL103" s="166"/>
      <c r="AO103" s="129"/>
      <c r="AX103" s="330"/>
      <c r="AY103" s="330"/>
      <c r="AZ103" s="330"/>
    </row>
    <row r="104" spans="1:57" s="167" customFormat="1" ht="17.25" customHeight="1" thickBot="1">
      <c r="A104" s="162"/>
      <c r="B104" s="333" t="s">
        <v>141</v>
      </c>
      <c r="C104" s="190"/>
      <c r="D104" s="190"/>
      <c r="E104" s="190"/>
      <c r="F104" s="190"/>
      <c r="G104" s="190"/>
      <c r="H104" s="190"/>
      <c r="I104" s="190"/>
      <c r="J104" s="190"/>
      <c r="K104" s="190"/>
      <c r="L104" s="190"/>
      <c r="M104" s="190"/>
      <c r="N104" s="190"/>
      <c r="O104" s="190"/>
      <c r="P104" s="190"/>
      <c r="Q104" s="190"/>
      <c r="R104" s="190"/>
      <c r="S104" s="190"/>
      <c r="T104" s="190"/>
      <c r="U104" s="190"/>
      <c r="V104" s="190"/>
      <c r="W104" s="190"/>
      <c r="X104" s="190"/>
      <c r="Y104" s="190"/>
      <c r="Z104" s="190"/>
      <c r="AA104" s="190"/>
      <c r="AB104" s="190"/>
      <c r="AC104" s="190"/>
      <c r="AD104" s="190"/>
      <c r="AE104" s="190"/>
      <c r="AF104" s="190"/>
      <c r="AG104" s="190"/>
      <c r="AH104" s="179"/>
      <c r="AI104" s="612" t="str">
        <f>IF(AN49=AN51, "", "該当")</f>
        <v/>
      </c>
      <c r="AJ104" s="613"/>
      <c r="AK104" s="614"/>
      <c r="AL104" s="166"/>
      <c r="AX104" s="330"/>
      <c r="AY104" s="330"/>
      <c r="AZ104" s="330"/>
    </row>
    <row r="105" spans="1:57" s="167" customFormat="1" ht="57.75" customHeight="1">
      <c r="A105" s="162"/>
      <c r="B105" s="241" t="s">
        <v>124</v>
      </c>
      <c r="C105" s="615" t="s">
        <v>2170</v>
      </c>
      <c r="D105" s="615"/>
      <c r="E105" s="615"/>
      <c r="F105" s="615"/>
      <c r="G105" s="615"/>
      <c r="H105" s="615"/>
      <c r="I105" s="615"/>
      <c r="J105" s="615"/>
      <c r="K105" s="615"/>
      <c r="L105" s="615"/>
      <c r="M105" s="615"/>
      <c r="N105" s="615"/>
      <c r="O105" s="615"/>
      <c r="P105" s="615"/>
      <c r="Q105" s="615"/>
      <c r="R105" s="615"/>
      <c r="S105" s="615"/>
      <c r="T105" s="615"/>
      <c r="U105" s="615"/>
      <c r="V105" s="615"/>
      <c r="W105" s="615"/>
      <c r="X105" s="615"/>
      <c r="Y105" s="615"/>
      <c r="Z105" s="615"/>
      <c r="AA105" s="615"/>
      <c r="AB105" s="615"/>
      <c r="AC105" s="615"/>
      <c r="AD105" s="615"/>
      <c r="AE105" s="615"/>
      <c r="AF105" s="615"/>
      <c r="AG105" s="615"/>
      <c r="AH105" s="615"/>
      <c r="AI105" s="615"/>
      <c r="AJ105" s="615"/>
      <c r="AK105" s="615"/>
      <c r="AL105" s="166"/>
    </row>
    <row r="106" spans="1:57" s="167" customFormat="1" ht="9" customHeight="1" thickBot="1">
      <c r="A106" s="162"/>
      <c r="B106" s="241"/>
      <c r="C106" s="334"/>
      <c r="D106" s="334"/>
      <c r="E106" s="334"/>
      <c r="F106" s="334"/>
      <c r="G106" s="334"/>
      <c r="H106" s="334"/>
      <c r="I106" s="334"/>
      <c r="J106" s="334"/>
      <c r="K106" s="334"/>
      <c r="L106" s="334"/>
      <c r="M106" s="334"/>
      <c r="N106" s="334"/>
      <c r="O106" s="334"/>
      <c r="P106" s="334"/>
      <c r="Q106" s="334"/>
      <c r="R106" s="334"/>
      <c r="S106" s="334"/>
      <c r="T106" s="334"/>
      <c r="U106" s="334"/>
      <c r="V106" s="334"/>
      <c r="W106" s="334"/>
      <c r="X106" s="334"/>
      <c r="Y106" s="334"/>
      <c r="Z106" s="334"/>
      <c r="AA106" s="334"/>
      <c r="AB106" s="334"/>
      <c r="AC106" s="334"/>
      <c r="AD106" s="334"/>
      <c r="AE106" s="334"/>
      <c r="AF106" s="334"/>
      <c r="AG106" s="334"/>
      <c r="AH106" s="334"/>
      <c r="AI106" s="334"/>
      <c r="AJ106" s="334"/>
      <c r="AK106" s="334"/>
      <c r="AL106" s="166"/>
    </row>
    <row r="107" spans="1:57" s="167" customFormat="1" ht="18" customHeight="1" thickBot="1">
      <c r="A107" s="162"/>
      <c r="B107" s="868" t="s">
        <v>142</v>
      </c>
      <c r="C107" s="869"/>
      <c r="D107" s="869"/>
      <c r="E107" s="869"/>
      <c r="F107" s="632" t="s">
        <v>143</v>
      </c>
      <c r="G107" s="633"/>
      <c r="H107" s="633"/>
      <c r="I107" s="633"/>
      <c r="J107" s="633"/>
      <c r="K107" s="633"/>
      <c r="L107" s="633"/>
      <c r="M107" s="633"/>
      <c r="N107" s="633"/>
      <c r="O107" s="633"/>
      <c r="P107" s="633"/>
      <c r="Q107" s="633"/>
      <c r="R107" s="633"/>
      <c r="S107" s="633"/>
      <c r="T107" s="633"/>
      <c r="U107" s="633"/>
      <c r="V107" s="633"/>
      <c r="W107" s="633"/>
      <c r="X107" s="633"/>
      <c r="Y107" s="633"/>
      <c r="Z107" s="633"/>
      <c r="AA107" s="633"/>
      <c r="AB107" s="633"/>
      <c r="AC107" s="633"/>
      <c r="AD107" s="633"/>
      <c r="AE107" s="633"/>
      <c r="AF107" s="633"/>
      <c r="AG107" s="633"/>
      <c r="AH107" s="633"/>
      <c r="AI107" s="633"/>
      <c r="AJ107" s="633"/>
      <c r="AK107" s="634"/>
      <c r="AL107" s="166"/>
      <c r="AM107" s="335"/>
      <c r="AN107" s="335"/>
      <c r="AO107" s="306"/>
      <c r="AP107" s="306"/>
      <c r="AQ107" s="306"/>
      <c r="AR107" s="306"/>
      <c r="AS107" s="306"/>
      <c r="AT107" s="306"/>
      <c r="AU107" s="306"/>
      <c r="AV107" s="306"/>
      <c r="AW107" s="306"/>
      <c r="AX107" s="306"/>
      <c r="AY107" s="306"/>
      <c r="AZ107" s="306"/>
    </row>
    <row r="108" spans="1:57" s="167" customFormat="1" ht="18" customHeight="1">
      <c r="A108" s="162"/>
      <c r="B108" s="590" t="s">
        <v>144</v>
      </c>
      <c r="C108" s="591"/>
      <c r="D108" s="591"/>
      <c r="E108" s="592"/>
      <c r="F108" s="287"/>
      <c r="G108" s="844" t="s">
        <v>145</v>
      </c>
      <c r="H108" s="844"/>
      <c r="I108" s="844"/>
      <c r="J108" s="844"/>
      <c r="K108" s="844"/>
      <c r="L108" s="844"/>
      <c r="M108" s="844"/>
      <c r="N108" s="844"/>
      <c r="O108" s="844"/>
      <c r="P108" s="844"/>
      <c r="Q108" s="844"/>
      <c r="R108" s="844"/>
      <c r="S108" s="844"/>
      <c r="T108" s="844"/>
      <c r="U108" s="844"/>
      <c r="V108" s="844"/>
      <c r="W108" s="844"/>
      <c r="X108" s="844"/>
      <c r="Y108" s="844"/>
      <c r="Z108" s="844"/>
      <c r="AA108" s="844"/>
      <c r="AB108" s="844"/>
      <c r="AC108" s="844"/>
      <c r="AD108" s="844"/>
      <c r="AE108" s="844"/>
      <c r="AF108" s="844"/>
      <c r="AG108" s="844"/>
      <c r="AH108" s="844"/>
      <c r="AI108" s="844"/>
      <c r="AJ108" s="844"/>
      <c r="AK108" s="845"/>
      <c r="AL108" s="166"/>
      <c r="AM108" s="448" t="b">
        <v>0</v>
      </c>
      <c r="AN108" s="667">
        <f>COUNTIF(AM108:AM111, TRUE)</f>
        <v>0</v>
      </c>
      <c r="AO108" s="327"/>
      <c r="AP108" s="327"/>
      <c r="AQ108" s="655" t="str">
        <f>IF(AI101="該当",  "！この区分（４項目）から２つ以上の取組が選択されていません。",  "！この区分（４項目）から１つ以上の取組が選択されていません。")</f>
        <v>！この区分（４項目）から１つ以上の取組が選択されていません。</v>
      </c>
      <c r="AR108" s="656"/>
      <c r="AS108" s="656"/>
      <c r="AT108" s="656"/>
      <c r="AU108" s="656"/>
      <c r="AV108" s="656"/>
      <c r="AW108" s="656"/>
      <c r="AX108" s="656"/>
      <c r="AY108" s="656"/>
      <c r="AZ108" s="656"/>
      <c r="BA108" s="656"/>
      <c r="BB108" s="656"/>
      <c r="BC108" s="656"/>
      <c r="BD108" s="656"/>
      <c r="BE108" s="657"/>
    </row>
    <row r="109" spans="1:57" s="167" customFormat="1" ht="18" customHeight="1">
      <c r="A109" s="162"/>
      <c r="B109" s="593"/>
      <c r="C109" s="594"/>
      <c r="D109" s="594"/>
      <c r="E109" s="595"/>
      <c r="F109" s="336"/>
      <c r="G109" s="604" t="s">
        <v>146</v>
      </c>
      <c r="H109" s="604"/>
      <c r="I109" s="604"/>
      <c r="J109" s="604"/>
      <c r="K109" s="604"/>
      <c r="L109" s="604"/>
      <c r="M109" s="604"/>
      <c r="N109" s="604"/>
      <c r="O109" s="604"/>
      <c r="P109" s="604"/>
      <c r="Q109" s="604"/>
      <c r="R109" s="604"/>
      <c r="S109" s="604"/>
      <c r="T109" s="604"/>
      <c r="U109" s="604"/>
      <c r="V109" s="604"/>
      <c r="W109" s="604"/>
      <c r="X109" s="604"/>
      <c r="Y109" s="604"/>
      <c r="Z109" s="604"/>
      <c r="AA109" s="604"/>
      <c r="AB109" s="604"/>
      <c r="AC109" s="604"/>
      <c r="AD109" s="604"/>
      <c r="AE109" s="604"/>
      <c r="AF109" s="604"/>
      <c r="AG109" s="604"/>
      <c r="AH109" s="604"/>
      <c r="AI109" s="604"/>
      <c r="AJ109" s="604"/>
      <c r="AK109" s="337"/>
      <c r="AL109" s="166"/>
      <c r="AM109" s="448" t="b">
        <v>0</v>
      </c>
      <c r="AN109" s="667"/>
      <c r="AO109" s="327"/>
      <c r="AP109" s="327"/>
      <c r="AQ109" s="658"/>
      <c r="AR109" s="659"/>
      <c r="AS109" s="659"/>
      <c r="AT109" s="659"/>
      <c r="AU109" s="659"/>
      <c r="AV109" s="659"/>
      <c r="AW109" s="659"/>
      <c r="AX109" s="659"/>
      <c r="AY109" s="659"/>
      <c r="AZ109" s="659"/>
      <c r="BA109" s="659"/>
      <c r="BB109" s="659"/>
      <c r="BC109" s="659"/>
      <c r="BD109" s="659"/>
      <c r="BE109" s="660"/>
    </row>
    <row r="110" spans="1:57" s="167" customFormat="1" ht="18" customHeight="1">
      <c r="A110" s="162"/>
      <c r="B110" s="593"/>
      <c r="C110" s="594"/>
      <c r="D110" s="594"/>
      <c r="E110" s="595"/>
      <c r="F110" s="336"/>
      <c r="G110" s="601" t="s">
        <v>147</v>
      </c>
      <c r="H110" s="601"/>
      <c r="I110" s="601"/>
      <c r="J110" s="601"/>
      <c r="K110" s="601"/>
      <c r="L110" s="601"/>
      <c r="M110" s="601"/>
      <c r="N110" s="601"/>
      <c r="O110" s="601"/>
      <c r="P110" s="601"/>
      <c r="Q110" s="601"/>
      <c r="R110" s="601"/>
      <c r="S110" s="601"/>
      <c r="T110" s="601"/>
      <c r="U110" s="601"/>
      <c r="V110" s="601"/>
      <c r="W110" s="601"/>
      <c r="X110" s="601"/>
      <c r="Y110" s="601"/>
      <c r="Z110" s="601"/>
      <c r="AA110" s="601"/>
      <c r="AB110" s="601"/>
      <c r="AC110" s="601"/>
      <c r="AD110" s="601"/>
      <c r="AE110" s="601"/>
      <c r="AF110" s="601"/>
      <c r="AG110" s="601"/>
      <c r="AH110" s="601"/>
      <c r="AI110" s="601"/>
      <c r="AJ110" s="601"/>
      <c r="AK110" s="603"/>
      <c r="AL110" s="166"/>
      <c r="AM110" s="448" t="b">
        <v>0</v>
      </c>
      <c r="AN110" s="667"/>
      <c r="AO110" s="327"/>
      <c r="AP110" s="327"/>
      <c r="AQ110" s="658"/>
      <c r="AR110" s="659"/>
      <c r="AS110" s="659"/>
      <c r="AT110" s="659"/>
      <c r="AU110" s="659"/>
      <c r="AV110" s="659"/>
      <c r="AW110" s="659"/>
      <c r="AX110" s="659"/>
      <c r="AY110" s="659"/>
      <c r="AZ110" s="659"/>
      <c r="BA110" s="659"/>
      <c r="BB110" s="659"/>
      <c r="BC110" s="659"/>
      <c r="BD110" s="659"/>
      <c r="BE110" s="660"/>
    </row>
    <row r="111" spans="1:57" s="167" customFormat="1" ht="15.6" customHeight="1" thickBot="1">
      <c r="A111" s="162"/>
      <c r="B111" s="596"/>
      <c r="C111" s="597"/>
      <c r="D111" s="597"/>
      <c r="E111" s="598"/>
      <c r="F111" s="289"/>
      <c r="G111" s="846" t="s">
        <v>148</v>
      </c>
      <c r="H111" s="846"/>
      <c r="I111" s="846"/>
      <c r="J111" s="846"/>
      <c r="K111" s="846"/>
      <c r="L111" s="846"/>
      <c r="M111" s="846"/>
      <c r="N111" s="846"/>
      <c r="O111" s="846"/>
      <c r="P111" s="846"/>
      <c r="Q111" s="846"/>
      <c r="R111" s="846"/>
      <c r="S111" s="846"/>
      <c r="T111" s="846"/>
      <c r="U111" s="846"/>
      <c r="V111" s="846"/>
      <c r="W111" s="846"/>
      <c r="X111" s="846"/>
      <c r="Y111" s="846"/>
      <c r="Z111" s="846"/>
      <c r="AA111" s="846"/>
      <c r="AB111" s="846"/>
      <c r="AC111" s="846"/>
      <c r="AD111" s="846"/>
      <c r="AE111" s="846"/>
      <c r="AF111" s="846"/>
      <c r="AG111" s="846"/>
      <c r="AH111" s="846"/>
      <c r="AI111" s="846"/>
      <c r="AJ111" s="846"/>
      <c r="AK111" s="338"/>
      <c r="AL111" s="166"/>
      <c r="AM111" s="448" t="b">
        <v>0</v>
      </c>
      <c r="AN111" s="667"/>
      <c r="AO111" s="327"/>
      <c r="AP111" s="327"/>
      <c r="AQ111" s="661"/>
      <c r="AR111" s="662"/>
      <c r="AS111" s="662"/>
      <c r="AT111" s="662"/>
      <c r="AU111" s="662"/>
      <c r="AV111" s="662"/>
      <c r="AW111" s="662"/>
      <c r="AX111" s="662"/>
      <c r="AY111" s="662"/>
      <c r="AZ111" s="662"/>
      <c r="BA111" s="662"/>
      <c r="BB111" s="662"/>
      <c r="BC111" s="662"/>
      <c r="BD111" s="662"/>
      <c r="BE111" s="663"/>
    </row>
    <row r="112" spans="1:57" s="167" customFormat="1" ht="28.9" customHeight="1">
      <c r="A112" s="162"/>
      <c r="B112" s="590" t="s">
        <v>149</v>
      </c>
      <c r="C112" s="591"/>
      <c r="D112" s="591"/>
      <c r="E112" s="592"/>
      <c r="F112" s="339"/>
      <c r="G112" s="599" t="s">
        <v>150</v>
      </c>
      <c r="H112" s="599"/>
      <c r="I112" s="599"/>
      <c r="J112" s="599"/>
      <c r="K112" s="599"/>
      <c r="L112" s="599"/>
      <c r="M112" s="599"/>
      <c r="N112" s="599"/>
      <c r="O112" s="599"/>
      <c r="P112" s="599"/>
      <c r="Q112" s="599"/>
      <c r="R112" s="599"/>
      <c r="S112" s="599"/>
      <c r="T112" s="599"/>
      <c r="U112" s="599"/>
      <c r="V112" s="599"/>
      <c r="W112" s="599"/>
      <c r="X112" s="599"/>
      <c r="Y112" s="599"/>
      <c r="Z112" s="599"/>
      <c r="AA112" s="599"/>
      <c r="AB112" s="599"/>
      <c r="AC112" s="599"/>
      <c r="AD112" s="599"/>
      <c r="AE112" s="599"/>
      <c r="AF112" s="599"/>
      <c r="AG112" s="599"/>
      <c r="AH112" s="599"/>
      <c r="AI112" s="599"/>
      <c r="AJ112" s="599"/>
      <c r="AK112" s="600"/>
      <c r="AL112" s="166"/>
      <c r="AM112" s="448" t="b">
        <v>0</v>
      </c>
      <c r="AN112" s="667">
        <f>COUNTIF(AM112:AM115, TRUE)</f>
        <v>0</v>
      </c>
      <c r="AO112" s="327"/>
      <c r="AP112" s="327"/>
      <c r="AQ112" s="655" t="str">
        <f>IF(AI101="該当", "！この区分（４項目）から２つ以上の取組が選択されていません。",  "！この区分（４項目）から１つ以上の取組が選択されていません。")</f>
        <v>！この区分（４項目）から１つ以上の取組が選択されていません。</v>
      </c>
      <c r="AR112" s="656"/>
      <c r="AS112" s="656"/>
      <c r="AT112" s="656"/>
      <c r="AU112" s="656"/>
      <c r="AV112" s="656"/>
      <c r="AW112" s="656"/>
      <c r="AX112" s="656"/>
      <c r="AY112" s="656"/>
      <c r="AZ112" s="656"/>
      <c r="BA112" s="656"/>
      <c r="BB112" s="656"/>
      <c r="BC112" s="656"/>
      <c r="BD112" s="656"/>
      <c r="BE112" s="657"/>
    </row>
    <row r="113" spans="1:57" s="167" customFormat="1" ht="18" customHeight="1">
      <c r="A113" s="162"/>
      <c r="B113" s="593"/>
      <c r="C113" s="594"/>
      <c r="D113" s="594"/>
      <c r="E113" s="595"/>
      <c r="F113" s="336"/>
      <c r="G113" s="604" t="s">
        <v>151</v>
      </c>
      <c r="H113" s="604"/>
      <c r="I113" s="604"/>
      <c r="J113" s="604"/>
      <c r="K113" s="604"/>
      <c r="L113" s="604"/>
      <c r="M113" s="604"/>
      <c r="N113" s="604"/>
      <c r="O113" s="604"/>
      <c r="P113" s="604"/>
      <c r="Q113" s="604"/>
      <c r="R113" s="604"/>
      <c r="S113" s="604"/>
      <c r="T113" s="604"/>
      <c r="U113" s="604"/>
      <c r="V113" s="604"/>
      <c r="W113" s="604"/>
      <c r="X113" s="604"/>
      <c r="Y113" s="604"/>
      <c r="Z113" s="604"/>
      <c r="AA113" s="604"/>
      <c r="AB113" s="604"/>
      <c r="AC113" s="604"/>
      <c r="AD113" s="604"/>
      <c r="AE113" s="604"/>
      <c r="AF113" s="604"/>
      <c r="AG113" s="604"/>
      <c r="AH113" s="604"/>
      <c r="AI113" s="604"/>
      <c r="AJ113" s="604"/>
      <c r="AK113" s="340"/>
      <c r="AL113" s="166"/>
      <c r="AM113" s="448" t="b">
        <v>0</v>
      </c>
      <c r="AN113" s="667"/>
      <c r="AO113" s="327"/>
      <c r="AP113" s="327"/>
      <c r="AQ113" s="658"/>
      <c r="AR113" s="659"/>
      <c r="AS113" s="659"/>
      <c r="AT113" s="659"/>
      <c r="AU113" s="659"/>
      <c r="AV113" s="659"/>
      <c r="AW113" s="659"/>
      <c r="AX113" s="659"/>
      <c r="AY113" s="659"/>
      <c r="AZ113" s="659"/>
      <c r="BA113" s="659"/>
      <c r="BB113" s="659"/>
      <c r="BC113" s="659"/>
      <c r="BD113" s="659"/>
      <c r="BE113" s="660"/>
    </row>
    <row r="114" spans="1:57" s="167" customFormat="1" ht="18" customHeight="1">
      <c r="A114" s="162"/>
      <c r="B114" s="593"/>
      <c r="C114" s="594"/>
      <c r="D114" s="594"/>
      <c r="E114" s="595"/>
      <c r="F114" s="336"/>
      <c r="G114" s="604" t="s">
        <v>152</v>
      </c>
      <c r="H114" s="604"/>
      <c r="I114" s="604"/>
      <c r="J114" s="604"/>
      <c r="K114" s="604"/>
      <c r="L114" s="604"/>
      <c r="M114" s="604"/>
      <c r="N114" s="604"/>
      <c r="O114" s="604"/>
      <c r="P114" s="604"/>
      <c r="Q114" s="604"/>
      <c r="R114" s="604"/>
      <c r="S114" s="604"/>
      <c r="T114" s="604"/>
      <c r="U114" s="604"/>
      <c r="V114" s="604"/>
      <c r="W114" s="604"/>
      <c r="X114" s="604"/>
      <c r="Y114" s="604"/>
      <c r="Z114" s="604"/>
      <c r="AA114" s="604"/>
      <c r="AB114" s="604"/>
      <c r="AC114" s="604"/>
      <c r="AD114" s="604"/>
      <c r="AE114" s="604"/>
      <c r="AF114" s="604"/>
      <c r="AG114" s="604"/>
      <c r="AH114" s="604"/>
      <c r="AI114" s="604"/>
      <c r="AJ114" s="604"/>
      <c r="AK114" s="337"/>
      <c r="AL114" s="166"/>
      <c r="AM114" s="448" t="b">
        <v>0</v>
      </c>
      <c r="AN114" s="667"/>
      <c r="AO114" s="327"/>
      <c r="AP114" s="327"/>
      <c r="AQ114" s="658"/>
      <c r="AR114" s="659"/>
      <c r="AS114" s="659"/>
      <c r="AT114" s="659"/>
      <c r="AU114" s="659"/>
      <c r="AV114" s="659"/>
      <c r="AW114" s="659"/>
      <c r="AX114" s="659"/>
      <c r="AY114" s="659"/>
      <c r="AZ114" s="659"/>
      <c r="BA114" s="659"/>
      <c r="BB114" s="659"/>
      <c r="BC114" s="659"/>
      <c r="BD114" s="659"/>
      <c r="BE114" s="660"/>
    </row>
    <row r="115" spans="1:57" s="167" customFormat="1" ht="18" customHeight="1" thickBot="1">
      <c r="A115" s="162"/>
      <c r="B115" s="596"/>
      <c r="C115" s="597"/>
      <c r="D115" s="597"/>
      <c r="E115" s="598"/>
      <c r="F115" s="341"/>
      <c r="G115" s="605" t="s">
        <v>153</v>
      </c>
      <c r="H115" s="605"/>
      <c r="I115" s="605"/>
      <c r="J115" s="605"/>
      <c r="K115" s="605"/>
      <c r="L115" s="605"/>
      <c r="M115" s="605"/>
      <c r="N115" s="605"/>
      <c r="O115" s="605"/>
      <c r="P115" s="605"/>
      <c r="Q115" s="605"/>
      <c r="R115" s="605"/>
      <c r="S115" s="605"/>
      <c r="T115" s="605"/>
      <c r="U115" s="605"/>
      <c r="V115" s="605"/>
      <c r="W115" s="605"/>
      <c r="X115" s="605"/>
      <c r="Y115" s="605"/>
      <c r="Z115" s="605"/>
      <c r="AA115" s="605"/>
      <c r="AB115" s="605"/>
      <c r="AC115" s="605"/>
      <c r="AD115" s="605"/>
      <c r="AE115" s="605"/>
      <c r="AF115" s="605"/>
      <c r="AG115" s="605"/>
      <c r="AH115" s="605"/>
      <c r="AI115" s="605"/>
      <c r="AJ115" s="605"/>
      <c r="AK115" s="606"/>
      <c r="AL115" s="166"/>
      <c r="AM115" s="448" t="b">
        <v>0</v>
      </c>
      <c r="AN115" s="667"/>
      <c r="AO115" s="327"/>
      <c r="AP115" s="327"/>
      <c r="AQ115" s="661"/>
      <c r="AR115" s="662"/>
      <c r="AS115" s="662"/>
      <c r="AT115" s="662"/>
      <c r="AU115" s="662"/>
      <c r="AV115" s="662"/>
      <c r="AW115" s="662"/>
      <c r="AX115" s="662"/>
      <c r="AY115" s="662"/>
      <c r="AZ115" s="662"/>
      <c r="BA115" s="662"/>
      <c r="BB115" s="662"/>
      <c r="BC115" s="662"/>
      <c r="BD115" s="662"/>
      <c r="BE115" s="663"/>
    </row>
    <row r="116" spans="1:57" s="167" customFormat="1" ht="21.6" customHeight="1">
      <c r="A116" s="162"/>
      <c r="B116" s="590" t="s">
        <v>154</v>
      </c>
      <c r="C116" s="591"/>
      <c r="D116" s="591"/>
      <c r="E116" s="592"/>
      <c r="F116" s="342"/>
      <c r="G116" s="867" t="s">
        <v>155</v>
      </c>
      <c r="H116" s="867"/>
      <c r="I116" s="867"/>
      <c r="J116" s="867"/>
      <c r="K116" s="867"/>
      <c r="L116" s="867"/>
      <c r="M116" s="867"/>
      <c r="N116" s="867"/>
      <c r="O116" s="867"/>
      <c r="P116" s="867"/>
      <c r="Q116" s="867"/>
      <c r="R116" s="867"/>
      <c r="S116" s="867"/>
      <c r="T116" s="867"/>
      <c r="U116" s="867"/>
      <c r="V116" s="867"/>
      <c r="W116" s="867"/>
      <c r="X116" s="867"/>
      <c r="Y116" s="867"/>
      <c r="Z116" s="867"/>
      <c r="AA116" s="867"/>
      <c r="AB116" s="867"/>
      <c r="AC116" s="867"/>
      <c r="AD116" s="867"/>
      <c r="AE116" s="867"/>
      <c r="AF116" s="867"/>
      <c r="AG116" s="867"/>
      <c r="AH116" s="867"/>
      <c r="AI116" s="867"/>
      <c r="AJ116" s="867"/>
      <c r="AK116" s="340"/>
      <c r="AL116" s="166"/>
      <c r="AM116" s="448" t="b">
        <v>0</v>
      </c>
      <c r="AN116" s="667">
        <f>COUNTIF(AM116:AM119, TRUE)</f>
        <v>0</v>
      </c>
      <c r="AO116" s="327"/>
      <c r="AP116" s="327"/>
      <c r="AQ116" s="655" t="str">
        <f>IF(AI101="該当", "！この区分（４項目）から２つ以上の取組が選択されていません。",  "！この区分（４項目）から１つ以上の取組が選択されていません。")</f>
        <v>！この区分（４項目）から１つ以上の取組が選択されていません。</v>
      </c>
      <c r="AR116" s="656"/>
      <c r="AS116" s="656"/>
      <c r="AT116" s="656"/>
      <c r="AU116" s="656"/>
      <c r="AV116" s="656"/>
      <c r="AW116" s="656"/>
      <c r="AX116" s="656"/>
      <c r="AY116" s="656"/>
      <c r="AZ116" s="656"/>
      <c r="BA116" s="656"/>
      <c r="BB116" s="656"/>
      <c r="BC116" s="656"/>
      <c r="BD116" s="656"/>
      <c r="BE116" s="657"/>
    </row>
    <row r="117" spans="1:57" s="167" customFormat="1" ht="21.6" customHeight="1">
      <c r="A117" s="162"/>
      <c r="B117" s="593"/>
      <c r="C117" s="594"/>
      <c r="D117" s="594"/>
      <c r="E117" s="595"/>
      <c r="F117" s="336"/>
      <c r="G117" s="601" t="s">
        <v>156</v>
      </c>
      <c r="H117" s="601"/>
      <c r="I117" s="601"/>
      <c r="J117" s="601"/>
      <c r="K117" s="601"/>
      <c r="L117" s="601"/>
      <c r="M117" s="601"/>
      <c r="N117" s="601"/>
      <c r="O117" s="601"/>
      <c r="P117" s="601"/>
      <c r="Q117" s="601"/>
      <c r="R117" s="601"/>
      <c r="S117" s="601"/>
      <c r="T117" s="601"/>
      <c r="U117" s="601"/>
      <c r="V117" s="601"/>
      <c r="W117" s="601"/>
      <c r="X117" s="601"/>
      <c r="Y117" s="601"/>
      <c r="Z117" s="601"/>
      <c r="AA117" s="601"/>
      <c r="AB117" s="601"/>
      <c r="AC117" s="601"/>
      <c r="AD117" s="601"/>
      <c r="AE117" s="601"/>
      <c r="AF117" s="601"/>
      <c r="AG117" s="601"/>
      <c r="AH117" s="601"/>
      <c r="AI117" s="601"/>
      <c r="AJ117" s="601"/>
      <c r="AK117" s="603"/>
      <c r="AL117" s="166"/>
      <c r="AM117" s="448" t="b">
        <v>0</v>
      </c>
      <c r="AN117" s="667"/>
      <c r="AO117" s="327"/>
      <c r="AP117" s="327"/>
      <c r="AQ117" s="658"/>
      <c r="AR117" s="659"/>
      <c r="AS117" s="659"/>
      <c r="AT117" s="659"/>
      <c r="AU117" s="659"/>
      <c r="AV117" s="659"/>
      <c r="AW117" s="659"/>
      <c r="AX117" s="659"/>
      <c r="AY117" s="659"/>
      <c r="AZ117" s="659"/>
      <c r="BA117" s="659"/>
      <c r="BB117" s="659"/>
      <c r="BC117" s="659"/>
      <c r="BD117" s="659"/>
      <c r="BE117" s="660"/>
    </row>
    <row r="118" spans="1:57" s="167" customFormat="1" ht="23.45" customHeight="1">
      <c r="A118" s="162"/>
      <c r="B118" s="593"/>
      <c r="C118" s="594"/>
      <c r="D118" s="594"/>
      <c r="E118" s="595"/>
      <c r="F118" s="336"/>
      <c r="G118" s="601" t="s">
        <v>157</v>
      </c>
      <c r="H118" s="601"/>
      <c r="I118" s="601"/>
      <c r="J118" s="601"/>
      <c r="K118" s="601"/>
      <c r="L118" s="601"/>
      <c r="M118" s="601"/>
      <c r="N118" s="601"/>
      <c r="O118" s="601"/>
      <c r="P118" s="601"/>
      <c r="Q118" s="601"/>
      <c r="R118" s="601"/>
      <c r="S118" s="601"/>
      <c r="T118" s="601"/>
      <c r="U118" s="601"/>
      <c r="V118" s="601"/>
      <c r="W118" s="601"/>
      <c r="X118" s="601"/>
      <c r="Y118" s="601"/>
      <c r="Z118" s="601"/>
      <c r="AA118" s="601"/>
      <c r="AB118" s="601"/>
      <c r="AC118" s="601"/>
      <c r="AD118" s="601"/>
      <c r="AE118" s="601"/>
      <c r="AF118" s="601"/>
      <c r="AG118" s="601"/>
      <c r="AH118" s="601"/>
      <c r="AI118" s="601"/>
      <c r="AJ118" s="601"/>
      <c r="AK118" s="603"/>
      <c r="AL118" s="166"/>
      <c r="AM118" s="448" t="b">
        <v>0</v>
      </c>
      <c r="AN118" s="667"/>
      <c r="AO118" s="327"/>
      <c r="AP118" s="327"/>
      <c r="AQ118" s="658"/>
      <c r="AR118" s="659"/>
      <c r="AS118" s="659"/>
      <c r="AT118" s="659"/>
      <c r="AU118" s="659"/>
      <c r="AV118" s="659"/>
      <c r="AW118" s="659"/>
      <c r="AX118" s="659"/>
      <c r="AY118" s="659"/>
      <c r="AZ118" s="659"/>
      <c r="BA118" s="659"/>
      <c r="BB118" s="659"/>
      <c r="BC118" s="659"/>
      <c r="BD118" s="659"/>
      <c r="BE118" s="660"/>
    </row>
    <row r="119" spans="1:57" s="167" customFormat="1" ht="18" customHeight="1" thickBot="1">
      <c r="A119" s="162"/>
      <c r="B119" s="596"/>
      <c r="C119" s="597"/>
      <c r="D119" s="597"/>
      <c r="E119" s="598"/>
      <c r="F119" s="289"/>
      <c r="G119" s="607" t="s">
        <v>158</v>
      </c>
      <c r="H119" s="607"/>
      <c r="I119" s="607"/>
      <c r="J119" s="607"/>
      <c r="K119" s="607"/>
      <c r="L119" s="607"/>
      <c r="M119" s="607"/>
      <c r="N119" s="607"/>
      <c r="O119" s="607"/>
      <c r="P119" s="607"/>
      <c r="Q119" s="607"/>
      <c r="R119" s="607"/>
      <c r="S119" s="607"/>
      <c r="T119" s="607"/>
      <c r="U119" s="607"/>
      <c r="V119" s="607"/>
      <c r="W119" s="607"/>
      <c r="X119" s="607"/>
      <c r="Y119" s="607"/>
      <c r="Z119" s="607"/>
      <c r="AA119" s="607"/>
      <c r="AB119" s="607"/>
      <c r="AC119" s="607"/>
      <c r="AD119" s="607"/>
      <c r="AE119" s="607"/>
      <c r="AF119" s="607"/>
      <c r="AG119" s="607"/>
      <c r="AH119" s="607"/>
      <c r="AI119" s="607"/>
      <c r="AJ119" s="607"/>
      <c r="AK119" s="606"/>
      <c r="AL119" s="166"/>
      <c r="AM119" s="448" t="b">
        <v>0</v>
      </c>
      <c r="AN119" s="667"/>
      <c r="AO119" s="327"/>
      <c r="AP119" s="327"/>
      <c r="AQ119" s="661"/>
      <c r="AR119" s="662"/>
      <c r="AS119" s="662"/>
      <c r="AT119" s="662"/>
      <c r="AU119" s="662"/>
      <c r="AV119" s="662"/>
      <c r="AW119" s="662"/>
      <c r="AX119" s="662"/>
      <c r="AY119" s="662"/>
      <c r="AZ119" s="662"/>
      <c r="BA119" s="662"/>
      <c r="BB119" s="662"/>
      <c r="BC119" s="662"/>
      <c r="BD119" s="662"/>
      <c r="BE119" s="663"/>
    </row>
    <row r="120" spans="1:57" s="167" customFormat="1" ht="18" customHeight="1">
      <c r="A120" s="162"/>
      <c r="B120" s="590" t="s">
        <v>159</v>
      </c>
      <c r="C120" s="591"/>
      <c r="D120" s="591"/>
      <c r="E120" s="592"/>
      <c r="F120" s="339"/>
      <c r="G120" s="599" t="s">
        <v>160</v>
      </c>
      <c r="H120" s="599"/>
      <c r="I120" s="599"/>
      <c r="J120" s="599"/>
      <c r="K120" s="599"/>
      <c r="L120" s="599"/>
      <c r="M120" s="599"/>
      <c r="N120" s="599"/>
      <c r="O120" s="599"/>
      <c r="P120" s="599"/>
      <c r="Q120" s="599"/>
      <c r="R120" s="599"/>
      <c r="S120" s="599"/>
      <c r="T120" s="599"/>
      <c r="U120" s="599"/>
      <c r="V120" s="599"/>
      <c r="W120" s="599"/>
      <c r="X120" s="599"/>
      <c r="Y120" s="599"/>
      <c r="Z120" s="599"/>
      <c r="AA120" s="599"/>
      <c r="AB120" s="599"/>
      <c r="AC120" s="599"/>
      <c r="AD120" s="599"/>
      <c r="AE120" s="599"/>
      <c r="AF120" s="599"/>
      <c r="AG120" s="599"/>
      <c r="AH120" s="599"/>
      <c r="AI120" s="599"/>
      <c r="AJ120" s="599"/>
      <c r="AK120" s="600"/>
      <c r="AL120" s="162"/>
      <c r="AM120" s="448" t="b">
        <v>0</v>
      </c>
      <c r="AN120" s="667">
        <f>COUNTIF(AM120:AM123, TRUE)</f>
        <v>0</v>
      </c>
      <c r="AO120" s="327"/>
      <c r="AP120" s="327"/>
      <c r="AQ120" s="655" t="str">
        <f>IF(AI101="該当", "！この区分（４項目）から２つ以上の取組が選択されていません。",  "！この区分（４項目）から１つ以上の取組が選択されていません。")</f>
        <v>！この区分（４項目）から１つ以上の取組が選択されていません。</v>
      </c>
      <c r="AR120" s="656"/>
      <c r="AS120" s="656"/>
      <c r="AT120" s="656"/>
      <c r="AU120" s="656"/>
      <c r="AV120" s="656"/>
      <c r="AW120" s="656"/>
      <c r="AX120" s="656"/>
      <c r="AY120" s="656"/>
      <c r="AZ120" s="656"/>
      <c r="BA120" s="656"/>
      <c r="BB120" s="656"/>
      <c r="BC120" s="656"/>
      <c r="BD120" s="656"/>
      <c r="BE120" s="657"/>
    </row>
    <row r="121" spans="1:57" s="167" customFormat="1" ht="18" customHeight="1">
      <c r="A121" s="162"/>
      <c r="B121" s="593"/>
      <c r="C121" s="594"/>
      <c r="D121" s="594"/>
      <c r="E121" s="595"/>
      <c r="F121" s="336"/>
      <c r="G121" s="639" t="s">
        <v>161</v>
      </c>
      <c r="H121" s="639"/>
      <c r="I121" s="639"/>
      <c r="J121" s="639"/>
      <c r="K121" s="639"/>
      <c r="L121" s="639"/>
      <c r="M121" s="639"/>
      <c r="N121" s="639"/>
      <c r="O121" s="639"/>
      <c r="P121" s="639"/>
      <c r="Q121" s="639"/>
      <c r="R121" s="639"/>
      <c r="S121" s="639"/>
      <c r="T121" s="639"/>
      <c r="U121" s="639"/>
      <c r="V121" s="639"/>
      <c r="W121" s="639"/>
      <c r="X121" s="639"/>
      <c r="Y121" s="639"/>
      <c r="Z121" s="639"/>
      <c r="AA121" s="639"/>
      <c r="AB121" s="639"/>
      <c r="AC121" s="639"/>
      <c r="AD121" s="639"/>
      <c r="AE121" s="639"/>
      <c r="AF121" s="639"/>
      <c r="AG121" s="639"/>
      <c r="AH121" s="639"/>
      <c r="AI121" s="639"/>
      <c r="AJ121" s="639"/>
      <c r="AK121" s="640"/>
      <c r="AL121" s="166"/>
      <c r="AM121" s="448" t="b">
        <v>0</v>
      </c>
      <c r="AN121" s="667"/>
      <c r="AO121" s="327"/>
      <c r="AP121" s="327"/>
      <c r="AQ121" s="658"/>
      <c r="AR121" s="659"/>
      <c r="AS121" s="659"/>
      <c r="AT121" s="659"/>
      <c r="AU121" s="659"/>
      <c r="AV121" s="659"/>
      <c r="AW121" s="659"/>
      <c r="AX121" s="659"/>
      <c r="AY121" s="659"/>
      <c r="AZ121" s="659"/>
      <c r="BA121" s="659"/>
      <c r="BB121" s="659"/>
      <c r="BC121" s="659"/>
      <c r="BD121" s="659"/>
      <c r="BE121" s="660"/>
    </row>
    <row r="122" spans="1:57" s="167" customFormat="1" ht="18" customHeight="1">
      <c r="A122" s="162"/>
      <c r="B122" s="593"/>
      <c r="C122" s="594"/>
      <c r="D122" s="594"/>
      <c r="E122" s="595"/>
      <c r="F122" s="336"/>
      <c r="G122" s="601" t="s">
        <v>162</v>
      </c>
      <c r="H122" s="601"/>
      <c r="I122" s="601"/>
      <c r="J122" s="601"/>
      <c r="K122" s="601"/>
      <c r="L122" s="601"/>
      <c r="M122" s="601"/>
      <c r="N122" s="601"/>
      <c r="O122" s="601"/>
      <c r="P122" s="601"/>
      <c r="Q122" s="601"/>
      <c r="R122" s="601"/>
      <c r="S122" s="601"/>
      <c r="T122" s="601"/>
      <c r="U122" s="601"/>
      <c r="V122" s="601"/>
      <c r="W122" s="601"/>
      <c r="X122" s="601"/>
      <c r="Y122" s="601"/>
      <c r="Z122" s="601"/>
      <c r="AA122" s="601"/>
      <c r="AB122" s="601"/>
      <c r="AC122" s="601"/>
      <c r="AD122" s="601"/>
      <c r="AE122" s="601"/>
      <c r="AF122" s="601"/>
      <c r="AG122" s="601"/>
      <c r="AH122" s="601"/>
      <c r="AI122" s="601"/>
      <c r="AJ122" s="601"/>
      <c r="AK122" s="603"/>
      <c r="AL122" s="166"/>
      <c r="AM122" s="448" t="b">
        <v>0</v>
      </c>
      <c r="AN122" s="667"/>
      <c r="AO122" s="327"/>
      <c r="AP122" s="327"/>
      <c r="AQ122" s="658"/>
      <c r="AR122" s="659"/>
      <c r="AS122" s="659"/>
      <c r="AT122" s="659"/>
      <c r="AU122" s="659"/>
      <c r="AV122" s="659"/>
      <c r="AW122" s="659"/>
      <c r="AX122" s="659"/>
      <c r="AY122" s="659"/>
      <c r="AZ122" s="659"/>
      <c r="BA122" s="659"/>
      <c r="BB122" s="659"/>
      <c r="BC122" s="659"/>
      <c r="BD122" s="659"/>
      <c r="BE122" s="660"/>
    </row>
    <row r="123" spans="1:57" s="167" customFormat="1" ht="18" customHeight="1" thickBot="1">
      <c r="A123" s="162"/>
      <c r="B123" s="596"/>
      <c r="C123" s="597"/>
      <c r="D123" s="597"/>
      <c r="E123" s="598"/>
      <c r="F123" s="341"/>
      <c r="G123" s="607" t="s">
        <v>163</v>
      </c>
      <c r="H123" s="607"/>
      <c r="I123" s="607"/>
      <c r="J123" s="607"/>
      <c r="K123" s="607"/>
      <c r="L123" s="607"/>
      <c r="M123" s="607"/>
      <c r="N123" s="607"/>
      <c r="O123" s="607"/>
      <c r="P123" s="607"/>
      <c r="Q123" s="607"/>
      <c r="R123" s="607"/>
      <c r="S123" s="607"/>
      <c r="T123" s="607"/>
      <c r="U123" s="607"/>
      <c r="V123" s="607"/>
      <c r="W123" s="607"/>
      <c r="X123" s="607"/>
      <c r="Y123" s="607"/>
      <c r="Z123" s="607"/>
      <c r="AA123" s="607"/>
      <c r="AB123" s="607"/>
      <c r="AC123" s="607"/>
      <c r="AD123" s="607"/>
      <c r="AE123" s="607"/>
      <c r="AF123" s="607"/>
      <c r="AG123" s="607"/>
      <c r="AH123" s="607"/>
      <c r="AI123" s="607"/>
      <c r="AJ123" s="607"/>
      <c r="AK123" s="606"/>
      <c r="AL123" s="166"/>
      <c r="AM123" s="448" t="b">
        <v>0</v>
      </c>
      <c r="AN123" s="667"/>
      <c r="AO123" s="327"/>
      <c r="AP123" s="327"/>
      <c r="AQ123" s="661"/>
      <c r="AR123" s="662"/>
      <c r="AS123" s="662"/>
      <c r="AT123" s="662"/>
      <c r="AU123" s="662"/>
      <c r="AV123" s="662"/>
      <c r="AW123" s="662"/>
      <c r="AX123" s="662"/>
      <c r="AY123" s="662"/>
      <c r="AZ123" s="662"/>
      <c r="BA123" s="662"/>
      <c r="BB123" s="662"/>
      <c r="BC123" s="662"/>
      <c r="BD123" s="662"/>
      <c r="BE123" s="663"/>
    </row>
    <row r="124" spans="1:57" s="167" customFormat="1" ht="25.9" customHeight="1" thickBot="1">
      <c r="A124" s="162"/>
      <c r="B124" s="855" t="s">
        <v>164</v>
      </c>
      <c r="C124" s="856"/>
      <c r="D124" s="856"/>
      <c r="E124" s="857"/>
      <c r="F124" s="342"/>
      <c r="G124" s="599" t="s">
        <v>165</v>
      </c>
      <c r="H124" s="599"/>
      <c r="I124" s="599"/>
      <c r="J124" s="599"/>
      <c r="K124" s="599"/>
      <c r="L124" s="599"/>
      <c r="M124" s="599"/>
      <c r="N124" s="599"/>
      <c r="O124" s="599"/>
      <c r="P124" s="599"/>
      <c r="Q124" s="599"/>
      <c r="R124" s="599"/>
      <c r="S124" s="599"/>
      <c r="T124" s="599"/>
      <c r="U124" s="599"/>
      <c r="V124" s="599"/>
      <c r="W124" s="599"/>
      <c r="X124" s="599"/>
      <c r="Y124" s="599"/>
      <c r="Z124" s="599"/>
      <c r="AA124" s="599"/>
      <c r="AB124" s="599"/>
      <c r="AC124" s="599"/>
      <c r="AD124" s="599"/>
      <c r="AE124" s="599"/>
      <c r="AF124" s="599"/>
      <c r="AG124" s="599"/>
      <c r="AH124" s="599"/>
      <c r="AI124" s="599"/>
      <c r="AJ124" s="599"/>
      <c r="AK124" s="600"/>
      <c r="AL124" s="166"/>
      <c r="AM124" s="448" t="b">
        <v>0</v>
      </c>
      <c r="AN124" s="841">
        <f>COUNTIF(AM124:AM131, TRUE)</f>
        <v>0</v>
      </c>
      <c r="AO124" s="327"/>
      <c r="AP124" s="327"/>
      <c r="AQ124" s="838" t="str">
        <f>IF(AND(AI101="該当", AND(AM124=FALSE,AM125= FALSE)), "！⑰又は⑱の取組は必須です。",  "")</f>
        <v/>
      </c>
      <c r="AR124" s="839"/>
      <c r="AS124" s="839"/>
      <c r="AT124" s="839"/>
      <c r="AU124" s="839"/>
      <c r="AV124" s="839"/>
      <c r="AW124" s="839"/>
      <c r="AX124" s="839"/>
      <c r="AY124" s="839"/>
      <c r="AZ124" s="839"/>
      <c r="BA124" s="839"/>
      <c r="BB124" s="839"/>
      <c r="BC124" s="839"/>
      <c r="BD124" s="839"/>
      <c r="BE124" s="840"/>
    </row>
    <row r="125" spans="1:57" s="167" customFormat="1" ht="18" customHeight="1">
      <c r="A125" s="162"/>
      <c r="B125" s="858"/>
      <c r="C125" s="681"/>
      <c r="D125" s="681"/>
      <c r="E125" s="859"/>
      <c r="F125" s="336"/>
      <c r="G125" s="601" t="s">
        <v>166</v>
      </c>
      <c r="H125" s="601"/>
      <c r="I125" s="601"/>
      <c r="J125" s="601"/>
      <c r="K125" s="601"/>
      <c r="L125" s="601"/>
      <c r="M125" s="601"/>
      <c r="N125" s="601"/>
      <c r="O125" s="601"/>
      <c r="P125" s="601"/>
      <c r="Q125" s="601"/>
      <c r="R125" s="601"/>
      <c r="S125" s="601"/>
      <c r="T125" s="601"/>
      <c r="U125" s="601"/>
      <c r="V125" s="601"/>
      <c r="W125" s="601"/>
      <c r="X125" s="601"/>
      <c r="Y125" s="601"/>
      <c r="Z125" s="601"/>
      <c r="AA125" s="601"/>
      <c r="AB125" s="601"/>
      <c r="AC125" s="601"/>
      <c r="AD125" s="601"/>
      <c r="AE125" s="601"/>
      <c r="AF125" s="601"/>
      <c r="AG125" s="601"/>
      <c r="AH125" s="601"/>
      <c r="AI125" s="601"/>
      <c r="AJ125" s="601"/>
      <c r="AK125" s="337"/>
      <c r="AL125" s="166"/>
      <c r="AM125" s="448" t="b">
        <v>0</v>
      </c>
      <c r="AN125" s="842"/>
      <c r="AO125" s="327"/>
      <c r="AP125" s="327"/>
      <c r="AQ125" s="655" t="str">
        <f>IF(AI101="該当", "！この区分（４項目）から３つ以上の取組が選択されていません。",  "！この区分（４項目）から２つ以上の取組が選択されていません。")</f>
        <v>！この区分（４項目）から２つ以上の取組が選択されていません。</v>
      </c>
      <c r="AR125" s="656"/>
      <c r="AS125" s="656"/>
      <c r="AT125" s="656"/>
      <c r="AU125" s="656"/>
      <c r="AV125" s="656"/>
      <c r="AW125" s="656"/>
      <c r="AX125" s="656"/>
      <c r="AY125" s="656"/>
      <c r="AZ125" s="656"/>
      <c r="BA125" s="656"/>
      <c r="BB125" s="656"/>
      <c r="BC125" s="656"/>
      <c r="BD125" s="656"/>
      <c r="BE125" s="657"/>
    </row>
    <row r="126" spans="1:57" s="167" customFormat="1" ht="18" customHeight="1">
      <c r="A126" s="162"/>
      <c r="B126" s="858"/>
      <c r="C126" s="681"/>
      <c r="D126" s="681"/>
      <c r="E126" s="859"/>
      <c r="F126" s="336"/>
      <c r="G126" s="601" t="s">
        <v>167</v>
      </c>
      <c r="H126" s="601"/>
      <c r="I126" s="601"/>
      <c r="J126" s="601"/>
      <c r="K126" s="601"/>
      <c r="L126" s="601"/>
      <c r="M126" s="601"/>
      <c r="N126" s="601"/>
      <c r="O126" s="601"/>
      <c r="P126" s="601"/>
      <c r="Q126" s="601"/>
      <c r="R126" s="601"/>
      <c r="S126" s="601"/>
      <c r="T126" s="601"/>
      <c r="U126" s="601"/>
      <c r="V126" s="601"/>
      <c r="W126" s="601"/>
      <c r="X126" s="601"/>
      <c r="Y126" s="601"/>
      <c r="Z126" s="601"/>
      <c r="AA126" s="601"/>
      <c r="AB126" s="601"/>
      <c r="AC126" s="601"/>
      <c r="AD126" s="601"/>
      <c r="AE126" s="601"/>
      <c r="AF126" s="601"/>
      <c r="AG126" s="601"/>
      <c r="AH126" s="601"/>
      <c r="AI126" s="601"/>
      <c r="AJ126" s="601"/>
      <c r="AK126" s="603"/>
      <c r="AL126" s="166"/>
      <c r="AM126" s="448" t="b">
        <v>0</v>
      </c>
      <c r="AN126" s="842"/>
      <c r="AO126" s="327"/>
      <c r="AP126" s="327"/>
      <c r="AQ126" s="658"/>
      <c r="AR126" s="659"/>
      <c r="AS126" s="659"/>
      <c r="AT126" s="659"/>
      <c r="AU126" s="659"/>
      <c r="AV126" s="659"/>
      <c r="AW126" s="659"/>
      <c r="AX126" s="659"/>
      <c r="AY126" s="659"/>
      <c r="AZ126" s="659"/>
      <c r="BA126" s="659"/>
      <c r="BB126" s="659"/>
      <c r="BC126" s="659"/>
      <c r="BD126" s="659"/>
      <c r="BE126" s="660"/>
    </row>
    <row r="127" spans="1:57" s="167" customFormat="1" ht="18" customHeight="1">
      <c r="A127" s="162"/>
      <c r="B127" s="858"/>
      <c r="C127" s="681"/>
      <c r="D127" s="681"/>
      <c r="E127" s="859"/>
      <c r="F127" s="336"/>
      <c r="G127" s="605" t="s">
        <v>168</v>
      </c>
      <c r="H127" s="605"/>
      <c r="I127" s="605"/>
      <c r="J127" s="605"/>
      <c r="K127" s="605"/>
      <c r="L127" s="605"/>
      <c r="M127" s="605"/>
      <c r="N127" s="605"/>
      <c r="O127" s="605"/>
      <c r="P127" s="605"/>
      <c r="Q127" s="605"/>
      <c r="R127" s="605"/>
      <c r="S127" s="605"/>
      <c r="T127" s="605"/>
      <c r="U127" s="605"/>
      <c r="V127" s="605"/>
      <c r="W127" s="605"/>
      <c r="X127" s="605"/>
      <c r="Y127" s="605"/>
      <c r="Z127" s="605"/>
      <c r="AA127" s="605"/>
      <c r="AB127" s="605"/>
      <c r="AC127" s="605"/>
      <c r="AD127" s="605"/>
      <c r="AE127" s="605"/>
      <c r="AF127" s="605"/>
      <c r="AG127" s="605"/>
      <c r="AH127" s="605"/>
      <c r="AI127" s="605"/>
      <c r="AJ127" s="605"/>
      <c r="AK127" s="338"/>
      <c r="AL127" s="166"/>
      <c r="AM127" s="448" t="b">
        <v>0</v>
      </c>
      <c r="AN127" s="842"/>
      <c r="AO127" s="327"/>
      <c r="AP127" s="327"/>
      <c r="AQ127" s="658"/>
      <c r="AR127" s="659"/>
      <c r="AS127" s="659"/>
      <c r="AT127" s="659"/>
      <c r="AU127" s="659"/>
      <c r="AV127" s="659"/>
      <c r="AW127" s="659"/>
      <c r="AX127" s="659"/>
      <c r="AY127" s="659"/>
      <c r="AZ127" s="659"/>
      <c r="BA127" s="659"/>
      <c r="BB127" s="659"/>
      <c r="BC127" s="659"/>
      <c r="BD127" s="659"/>
      <c r="BE127" s="660"/>
    </row>
    <row r="128" spans="1:57" s="167" customFormat="1" ht="18" customHeight="1">
      <c r="A128" s="162"/>
      <c r="B128" s="858"/>
      <c r="C128" s="681"/>
      <c r="D128" s="681"/>
      <c r="E128" s="859"/>
      <c r="F128" s="336"/>
      <c r="G128" s="605" t="s">
        <v>169</v>
      </c>
      <c r="H128" s="605"/>
      <c r="I128" s="605"/>
      <c r="J128" s="605"/>
      <c r="K128" s="605"/>
      <c r="L128" s="605"/>
      <c r="M128" s="605"/>
      <c r="N128" s="605"/>
      <c r="O128" s="605"/>
      <c r="P128" s="605"/>
      <c r="Q128" s="605"/>
      <c r="R128" s="605"/>
      <c r="S128" s="605"/>
      <c r="T128" s="605"/>
      <c r="U128" s="605"/>
      <c r="V128" s="605"/>
      <c r="W128" s="605"/>
      <c r="X128" s="605"/>
      <c r="Y128" s="605"/>
      <c r="Z128" s="605"/>
      <c r="AA128" s="605"/>
      <c r="AB128" s="605"/>
      <c r="AC128" s="605"/>
      <c r="AD128" s="605"/>
      <c r="AE128" s="605"/>
      <c r="AF128" s="605"/>
      <c r="AG128" s="605"/>
      <c r="AH128" s="605"/>
      <c r="AI128" s="605"/>
      <c r="AJ128" s="605"/>
      <c r="AK128" s="866"/>
      <c r="AL128" s="166"/>
      <c r="AM128" s="448" t="b">
        <v>0</v>
      </c>
      <c r="AN128" s="842"/>
      <c r="AO128" s="327"/>
      <c r="AP128" s="327"/>
      <c r="AQ128" s="658"/>
      <c r="AR128" s="659"/>
      <c r="AS128" s="659"/>
      <c r="AT128" s="659"/>
      <c r="AU128" s="659"/>
      <c r="AV128" s="659"/>
      <c r="AW128" s="659"/>
      <c r="AX128" s="659"/>
      <c r="AY128" s="659"/>
      <c r="AZ128" s="659"/>
      <c r="BA128" s="659"/>
      <c r="BB128" s="659"/>
      <c r="BC128" s="659"/>
      <c r="BD128" s="659"/>
      <c r="BE128" s="660"/>
    </row>
    <row r="129" spans="1:57" s="167" customFormat="1" ht="28.9" customHeight="1">
      <c r="A129" s="162"/>
      <c r="B129" s="858"/>
      <c r="C129" s="681"/>
      <c r="D129" s="681"/>
      <c r="E129" s="859"/>
      <c r="F129" s="343"/>
      <c r="G129" s="601" t="s">
        <v>170</v>
      </c>
      <c r="H129" s="601"/>
      <c r="I129" s="601"/>
      <c r="J129" s="601"/>
      <c r="K129" s="601"/>
      <c r="L129" s="601"/>
      <c r="M129" s="601"/>
      <c r="N129" s="601"/>
      <c r="O129" s="601"/>
      <c r="P129" s="601"/>
      <c r="Q129" s="601"/>
      <c r="R129" s="601"/>
      <c r="S129" s="601"/>
      <c r="T129" s="601"/>
      <c r="U129" s="601"/>
      <c r="V129" s="601"/>
      <c r="W129" s="601"/>
      <c r="X129" s="601"/>
      <c r="Y129" s="601"/>
      <c r="Z129" s="601"/>
      <c r="AA129" s="601"/>
      <c r="AB129" s="601"/>
      <c r="AC129" s="601"/>
      <c r="AD129" s="601"/>
      <c r="AE129" s="601"/>
      <c r="AF129" s="601"/>
      <c r="AG129" s="601"/>
      <c r="AH129" s="601"/>
      <c r="AI129" s="601"/>
      <c r="AJ129" s="601"/>
      <c r="AK129" s="603"/>
      <c r="AL129" s="166"/>
      <c r="AM129" s="448" t="b">
        <v>0</v>
      </c>
      <c r="AN129" s="842"/>
      <c r="AO129" s="327"/>
      <c r="AP129" s="327"/>
      <c r="AQ129" s="658"/>
      <c r="AR129" s="659"/>
      <c r="AS129" s="659"/>
      <c r="AT129" s="659"/>
      <c r="AU129" s="659"/>
      <c r="AV129" s="659"/>
      <c r="AW129" s="659"/>
      <c r="AX129" s="659"/>
      <c r="AY129" s="659"/>
      <c r="AZ129" s="659"/>
      <c r="BA129" s="659"/>
      <c r="BB129" s="659"/>
      <c r="BC129" s="659"/>
      <c r="BD129" s="659"/>
      <c r="BE129" s="660"/>
    </row>
    <row r="130" spans="1:57" s="167" customFormat="1" ht="33" customHeight="1">
      <c r="A130" s="162"/>
      <c r="B130" s="858"/>
      <c r="C130" s="681"/>
      <c r="D130" s="681"/>
      <c r="E130" s="859"/>
      <c r="F130" s="336"/>
      <c r="G130" s="601" t="s">
        <v>171</v>
      </c>
      <c r="H130" s="601"/>
      <c r="I130" s="601"/>
      <c r="J130" s="601"/>
      <c r="K130" s="601"/>
      <c r="L130" s="601"/>
      <c r="M130" s="601"/>
      <c r="N130" s="601"/>
      <c r="O130" s="601"/>
      <c r="P130" s="601"/>
      <c r="Q130" s="601"/>
      <c r="R130" s="601"/>
      <c r="S130" s="601"/>
      <c r="T130" s="601"/>
      <c r="U130" s="601"/>
      <c r="V130" s="601"/>
      <c r="W130" s="601"/>
      <c r="X130" s="601"/>
      <c r="Y130" s="601"/>
      <c r="Z130" s="601"/>
      <c r="AA130" s="601"/>
      <c r="AB130" s="601"/>
      <c r="AC130" s="601"/>
      <c r="AD130" s="601"/>
      <c r="AE130" s="601"/>
      <c r="AF130" s="601"/>
      <c r="AG130" s="601"/>
      <c r="AH130" s="601"/>
      <c r="AI130" s="601"/>
      <c r="AJ130" s="601"/>
      <c r="AK130" s="603"/>
      <c r="AL130" s="166"/>
      <c r="AM130" s="448" t="b">
        <v>0</v>
      </c>
      <c r="AN130" s="842"/>
      <c r="AQ130" s="658"/>
      <c r="AR130" s="659"/>
      <c r="AS130" s="659"/>
      <c r="AT130" s="659"/>
      <c r="AU130" s="659"/>
      <c r="AV130" s="659"/>
      <c r="AW130" s="659"/>
      <c r="AX130" s="659"/>
      <c r="AY130" s="659"/>
      <c r="AZ130" s="659"/>
      <c r="BA130" s="659"/>
      <c r="BB130" s="659"/>
      <c r="BC130" s="659"/>
      <c r="BD130" s="659"/>
      <c r="BE130" s="660"/>
    </row>
    <row r="131" spans="1:57" s="167" customFormat="1" ht="22.9" customHeight="1" thickBot="1">
      <c r="A131" s="162"/>
      <c r="B131" s="858"/>
      <c r="C131" s="681"/>
      <c r="D131" s="681"/>
      <c r="E131" s="859"/>
      <c r="F131" s="343"/>
      <c r="G131" s="605" t="s">
        <v>172</v>
      </c>
      <c r="H131" s="605"/>
      <c r="I131" s="605"/>
      <c r="J131" s="605"/>
      <c r="K131" s="605"/>
      <c r="L131" s="605"/>
      <c r="M131" s="605"/>
      <c r="N131" s="605"/>
      <c r="O131" s="605"/>
      <c r="P131" s="605"/>
      <c r="Q131" s="605"/>
      <c r="R131" s="605"/>
      <c r="S131" s="605"/>
      <c r="T131" s="605"/>
      <c r="U131" s="605"/>
      <c r="V131" s="605"/>
      <c r="W131" s="605"/>
      <c r="X131" s="605"/>
      <c r="Y131" s="605"/>
      <c r="Z131" s="605"/>
      <c r="AA131" s="605"/>
      <c r="AB131" s="605"/>
      <c r="AC131" s="605"/>
      <c r="AD131" s="605"/>
      <c r="AE131" s="605"/>
      <c r="AF131" s="605"/>
      <c r="AG131" s="605"/>
      <c r="AH131" s="605"/>
      <c r="AI131" s="605"/>
      <c r="AJ131" s="605"/>
      <c r="AK131" s="866"/>
      <c r="AL131" s="344"/>
      <c r="AM131" s="448" t="b">
        <v>0</v>
      </c>
      <c r="AN131" s="842"/>
      <c r="AQ131" s="661"/>
      <c r="AR131" s="662"/>
      <c r="AS131" s="662"/>
      <c r="AT131" s="662"/>
      <c r="AU131" s="662"/>
      <c r="AV131" s="662"/>
      <c r="AW131" s="662"/>
      <c r="AX131" s="662"/>
      <c r="AY131" s="662"/>
      <c r="AZ131" s="662"/>
      <c r="BA131" s="662"/>
      <c r="BB131" s="662"/>
      <c r="BC131" s="662"/>
      <c r="BD131" s="662"/>
      <c r="BE131" s="663"/>
    </row>
    <row r="132" spans="1:57" s="167" customFormat="1" ht="17.45" customHeight="1" thickBot="1">
      <c r="A132" s="162"/>
      <c r="B132" s="860"/>
      <c r="C132" s="861"/>
      <c r="D132" s="861"/>
      <c r="E132" s="862"/>
      <c r="F132" s="343"/>
      <c r="G132" s="853" t="s">
        <v>173</v>
      </c>
      <c r="H132" s="853"/>
      <c r="I132" s="853"/>
      <c r="J132" s="853"/>
      <c r="K132" s="853"/>
      <c r="L132" s="853"/>
      <c r="M132" s="853"/>
      <c r="N132" s="853"/>
      <c r="O132" s="853"/>
      <c r="P132" s="853"/>
      <c r="Q132" s="853"/>
      <c r="R132" s="853"/>
      <c r="S132" s="853"/>
      <c r="T132" s="853"/>
      <c r="U132" s="853"/>
      <c r="V132" s="853"/>
      <c r="W132" s="853"/>
      <c r="X132" s="853"/>
      <c r="Y132" s="853"/>
      <c r="Z132" s="853"/>
      <c r="AA132" s="853"/>
      <c r="AB132" s="853"/>
      <c r="AC132" s="853"/>
      <c r="AD132" s="853"/>
      <c r="AE132" s="853"/>
      <c r="AF132" s="853"/>
      <c r="AG132" s="853"/>
      <c r="AH132" s="853"/>
      <c r="AI132" s="853"/>
      <c r="AJ132" s="853"/>
      <c r="AK132" s="854"/>
      <c r="AL132" s="344"/>
      <c r="AM132" s="448" t="b">
        <v>0</v>
      </c>
      <c r="AN132" s="843"/>
      <c r="AQ132" s="345"/>
      <c r="AR132" s="346"/>
      <c r="AS132" s="346"/>
      <c r="AT132" s="346"/>
      <c r="AU132" s="346"/>
      <c r="AV132" s="346"/>
      <c r="AW132" s="346"/>
      <c r="AX132" s="346"/>
      <c r="AY132" s="346"/>
      <c r="AZ132" s="346"/>
      <c r="BA132" s="346"/>
      <c r="BB132" s="346"/>
      <c r="BC132" s="346"/>
      <c r="BD132" s="346"/>
      <c r="BE132" s="347"/>
    </row>
    <row r="133" spans="1:57" s="167" customFormat="1" ht="18" customHeight="1">
      <c r="A133" s="162"/>
      <c r="B133" s="590" t="s">
        <v>174</v>
      </c>
      <c r="C133" s="591"/>
      <c r="D133" s="591"/>
      <c r="E133" s="592"/>
      <c r="F133" s="339"/>
      <c r="G133" s="599" t="s">
        <v>175</v>
      </c>
      <c r="H133" s="599"/>
      <c r="I133" s="599"/>
      <c r="J133" s="599"/>
      <c r="K133" s="599"/>
      <c r="L133" s="599"/>
      <c r="M133" s="599"/>
      <c r="N133" s="599"/>
      <c r="O133" s="599"/>
      <c r="P133" s="599"/>
      <c r="Q133" s="599"/>
      <c r="R133" s="599"/>
      <c r="S133" s="599"/>
      <c r="T133" s="599"/>
      <c r="U133" s="599"/>
      <c r="V133" s="599"/>
      <c r="W133" s="599"/>
      <c r="X133" s="599"/>
      <c r="Y133" s="599"/>
      <c r="Z133" s="599"/>
      <c r="AA133" s="599"/>
      <c r="AB133" s="599"/>
      <c r="AC133" s="599"/>
      <c r="AD133" s="599"/>
      <c r="AE133" s="599"/>
      <c r="AF133" s="599"/>
      <c r="AG133" s="599"/>
      <c r="AH133" s="599"/>
      <c r="AI133" s="599"/>
      <c r="AJ133" s="599"/>
      <c r="AK133" s="600"/>
      <c r="AL133" s="166"/>
      <c r="AM133" s="448" t="b">
        <v>0</v>
      </c>
      <c r="AN133" s="667">
        <f>COUNTIF(AM133:AM136,TRUE)</f>
        <v>0</v>
      </c>
      <c r="AO133" s="327"/>
      <c r="AP133" s="327"/>
      <c r="AQ133" s="655" t="str">
        <f>IF(AI101="該当", "！この区分（４項目）から２つ以上の取組が選択されていません。",  "！この区分（４項目）から１つ以上の取組が選択されていません。")</f>
        <v>！この区分（４項目）から１つ以上の取組が選択されていません。</v>
      </c>
      <c r="AR133" s="656"/>
      <c r="AS133" s="656"/>
      <c r="AT133" s="656"/>
      <c r="AU133" s="656"/>
      <c r="AV133" s="656"/>
      <c r="AW133" s="656"/>
      <c r="AX133" s="656"/>
      <c r="AY133" s="656"/>
      <c r="AZ133" s="656"/>
      <c r="BA133" s="656"/>
      <c r="BB133" s="656"/>
      <c r="BC133" s="656"/>
      <c r="BD133" s="656"/>
      <c r="BE133" s="657"/>
    </row>
    <row r="134" spans="1:57" s="167" customFormat="1" ht="18" customHeight="1">
      <c r="A134" s="162"/>
      <c r="B134" s="593"/>
      <c r="C134" s="594"/>
      <c r="D134" s="594"/>
      <c r="E134" s="595"/>
      <c r="F134" s="336"/>
      <c r="G134" s="601" t="s">
        <v>176</v>
      </c>
      <c r="H134" s="601"/>
      <c r="I134" s="601"/>
      <c r="J134" s="601"/>
      <c r="K134" s="601"/>
      <c r="L134" s="601"/>
      <c r="M134" s="601"/>
      <c r="N134" s="601"/>
      <c r="O134" s="601"/>
      <c r="P134" s="601"/>
      <c r="Q134" s="601"/>
      <c r="R134" s="601"/>
      <c r="S134" s="601"/>
      <c r="T134" s="601"/>
      <c r="U134" s="601"/>
      <c r="V134" s="601"/>
      <c r="W134" s="601"/>
      <c r="X134" s="601"/>
      <c r="Y134" s="601"/>
      <c r="Z134" s="601"/>
      <c r="AA134" s="601"/>
      <c r="AB134" s="601"/>
      <c r="AC134" s="601"/>
      <c r="AD134" s="601"/>
      <c r="AE134" s="601"/>
      <c r="AF134" s="601"/>
      <c r="AG134" s="601"/>
      <c r="AH134" s="601"/>
      <c r="AI134" s="601"/>
      <c r="AJ134" s="601"/>
      <c r="AK134" s="337"/>
      <c r="AL134" s="166"/>
      <c r="AM134" s="448" t="b">
        <v>0</v>
      </c>
      <c r="AN134" s="667"/>
      <c r="AO134" s="327"/>
      <c r="AP134" s="327"/>
      <c r="AQ134" s="658"/>
      <c r="AR134" s="659"/>
      <c r="AS134" s="659"/>
      <c r="AT134" s="659"/>
      <c r="AU134" s="659"/>
      <c r="AV134" s="659"/>
      <c r="AW134" s="659"/>
      <c r="AX134" s="659"/>
      <c r="AY134" s="659"/>
      <c r="AZ134" s="659"/>
      <c r="BA134" s="659"/>
      <c r="BB134" s="659"/>
      <c r="BC134" s="659"/>
      <c r="BD134" s="659"/>
      <c r="BE134" s="660"/>
    </row>
    <row r="135" spans="1:57" s="167" customFormat="1" ht="18" customHeight="1">
      <c r="A135" s="162"/>
      <c r="B135" s="593"/>
      <c r="C135" s="594"/>
      <c r="D135" s="594"/>
      <c r="E135" s="595"/>
      <c r="F135" s="336"/>
      <c r="G135" s="601" t="s">
        <v>177</v>
      </c>
      <c r="H135" s="601"/>
      <c r="I135" s="601"/>
      <c r="J135" s="601"/>
      <c r="K135" s="601"/>
      <c r="L135" s="601"/>
      <c r="M135" s="601"/>
      <c r="N135" s="601"/>
      <c r="O135" s="601"/>
      <c r="P135" s="601"/>
      <c r="Q135" s="601"/>
      <c r="R135" s="601"/>
      <c r="S135" s="601"/>
      <c r="T135" s="601"/>
      <c r="U135" s="601"/>
      <c r="V135" s="601"/>
      <c r="W135" s="601"/>
      <c r="X135" s="601"/>
      <c r="Y135" s="601"/>
      <c r="Z135" s="601"/>
      <c r="AA135" s="601"/>
      <c r="AB135" s="601"/>
      <c r="AC135" s="601"/>
      <c r="AD135" s="601"/>
      <c r="AE135" s="601"/>
      <c r="AF135" s="601"/>
      <c r="AG135" s="601"/>
      <c r="AH135" s="601"/>
      <c r="AI135" s="601"/>
      <c r="AJ135" s="601"/>
      <c r="AK135" s="337"/>
      <c r="AL135" s="162"/>
      <c r="AM135" s="448" t="b">
        <v>0</v>
      </c>
      <c r="AN135" s="667"/>
      <c r="AO135" s="327"/>
      <c r="AP135" s="327"/>
      <c r="AQ135" s="658"/>
      <c r="AR135" s="659"/>
      <c r="AS135" s="659"/>
      <c r="AT135" s="659"/>
      <c r="AU135" s="659"/>
      <c r="AV135" s="659"/>
      <c r="AW135" s="659"/>
      <c r="AX135" s="659"/>
      <c r="AY135" s="659"/>
      <c r="AZ135" s="659"/>
      <c r="BA135" s="659"/>
      <c r="BB135" s="659"/>
      <c r="BC135" s="659"/>
      <c r="BD135" s="659"/>
      <c r="BE135" s="660"/>
    </row>
    <row r="136" spans="1:57" s="167" customFormat="1" ht="19.899999999999999" customHeight="1" thickBot="1">
      <c r="A136" s="162"/>
      <c r="B136" s="596"/>
      <c r="C136" s="597"/>
      <c r="D136" s="597"/>
      <c r="E136" s="598"/>
      <c r="F136" s="291"/>
      <c r="G136" s="602" t="s">
        <v>178</v>
      </c>
      <c r="H136" s="602"/>
      <c r="I136" s="602"/>
      <c r="J136" s="602"/>
      <c r="K136" s="602"/>
      <c r="L136" s="602"/>
      <c r="M136" s="602"/>
      <c r="N136" s="602"/>
      <c r="O136" s="602"/>
      <c r="P136" s="602"/>
      <c r="Q136" s="602"/>
      <c r="R136" s="602"/>
      <c r="S136" s="602"/>
      <c r="T136" s="602"/>
      <c r="U136" s="602"/>
      <c r="V136" s="602"/>
      <c r="W136" s="602"/>
      <c r="X136" s="602"/>
      <c r="Y136" s="602"/>
      <c r="Z136" s="602"/>
      <c r="AA136" s="602"/>
      <c r="AB136" s="602"/>
      <c r="AC136" s="602"/>
      <c r="AD136" s="602"/>
      <c r="AE136" s="602"/>
      <c r="AF136" s="602"/>
      <c r="AG136" s="602"/>
      <c r="AH136" s="602"/>
      <c r="AI136" s="602"/>
      <c r="AJ136" s="602"/>
      <c r="AK136" s="348"/>
      <c r="AL136" s="166"/>
      <c r="AM136" s="448" t="b">
        <v>0</v>
      </c>
      <c r="AN136" s="667"/>
      <c r="AO136" s="349"/>
      <c r="AP136" s="349"/>
      <c r="AQ136" s="661"/>
      <c r="AR136" s="662"/>
      <c r="AS136" s="662"/>
      <c r="AT136" s="662"/>
      <c r="AU136" s="662"/>
      <c r="AV136" s="662"/>
      <c r="AW136" s="662"/>
      <c r="AX136" s="662"/>
      <c r="AY136" s="662"/>
      <c r="AZ136" s="662"/>
      <c r="BA136" s="662"/>
      <c r="BB136" s="662"/>
      <c r="BC136" s="662"/>
      <c r="BD136" s="662"/>
      <c r="BE136" s="663"/>
    </row>
    <row r="137" spans="1:57" ht="9.6" customHeight="1">
      <c r="A137" s="162"/>
      <c r="B137" s="211"/>
      <c r="C137" s="211"/>
      <c r="D137" s="211"/>
      <c r="E137" s="211"/>
      <c r="F137" s="211"/>
      <c r="G137" s="211"/>
      <c r="H137" s="211"/>
      <c r="I137" s="211"/>
      <c r="J137" s="211"/>
      <c r="K137" s="211"/>
      <c r="L137" s="211"/>
      <c r="M137" s="211"/>
      <c r="N137" s="211"/>
      <c r="O137" s="211"/>
      <c r="P137" s="211"/>
      <c r="Q137" s="211"/>
      <c r="R137" s="211"/>
      <c r="S137" s="211"/>
      <c r="T137" s="211"/>
      <c r="U137" s="211"/>
      <c r="V137" s="211"/>
      <c r="W137" s="211"/>
      <c r="X137" s="211"/>
      <c r="Y137" s="211"/>
      <c r="Z137" s="211"/>
      <c r="AA137" s="211"/>
      <c r="AB137" s="211"/>
      <c r="AC137" s="211"/>
      <c r="AD137" s="211"/>
      <c r="AE137" s="211"/>
      <c r="AF137" s="211"/>
      <c r="AG137" s="211"/>
      <c r="AH137" s="211"/>
      <c r="AI137" s="211"/>
      <c r="AJ137" s="211"/>
      <c r="AK137" s="211"/>
      <c r="AL137" s="162"/>
      <c r="AM137" s="350"/>
      <c r="AN137" s="329"/>
      <c r="AO137" s="329"/>
      <c r="AP137" s="329"/>
      <c r="AQ137" s="329"/>
      <c r="AR137" s="329"/>
      <c r="AS137" s="329"/>
      <c r="AT137" s="351"/>
      <c r="AU137" s="351"/>
      <c r="AV137" s="351"/>
      <c r="AW137" s="351"/>
      <c r="AX137" s="351"/>
      <c r="AY137" s="329"/>
    </row>
    <row r="138" spans="1:57" ht="15" customHeight="1">
      <c r="A138" s="162"/>
      <c r="B138" s="352" t="s">
        <v>179</v>
      </c>
      <c r="C138" s="352"/>
      <c r="D138" s="352"/>
      <c r="E138" s="352"/>
      <c r="F138" s="352"/>
      <c r="G138" s="352"/>
      <c r="H138" s="352"/>
      <c r="I138" s="352"/>
      <c r="J138" s="178"/>
      <c r="K138" s="178"/>
      <c r="L138" s="178"/>
      <c r="M138" s="178"/>
      <c r="N138" s="178"/>
      <c r="O138" s="178"/>
      <c r="P138" s="178"/>
      <c r="Q138" s="178"/>
      <c r="R138" s="178"/>
      <c r="S138" s="178"/>
      <c r="T138" s="178"/>
      <c r="U138" s="178"/>
      <c r="V138" s="178"/>
      <c r="W138" s="178"/>
      <c r="X138" s="178"/>
      <c r="Y138" s="178"/>
      <c r="Z138" s="178"/>
      <c r="AA138" s="178"/>
      <c r="AB138" s="178"/>
      <c r="AC138" s="178"/>
      <c r="AD138" s="178"/>
      <c r="AE138" s="178"/>
      <c r="AF138" s="178"/>
      <c r="AG138" s="178"/>
      <c r="AH138" s="178"/>
      <c r="AI138" s="178"/>
      <c r="AJ138" s="178"/>
      <c r="AK138" s="162"/>
      <c r="AL138" s="162"/>
      <c r="AM138" s="350"/>
      <c r="AN138" s="329"/>
      <c r="AO138" s="329"/>
      <c r="AP138" s="329"/>
      <c r="AQ138" s="329"/>
      <c r="AR138" s="329"/>
      <c r="AS138" s="329"/>
      <c r="AT138" s="351"/>
      <c r="AU138" s="351"/>
      <c r="AV138" s="351"/>
      <c r="AW138" s="351"/>
      <c r="AX138" s="351"/>
      <c r="AY138" s="329"/>
    </row>
    <row r="139" spans="1:57" ht="18" customHeight="1" thickBot="1">
      <c r="A139" s="162"/>
      <c r="B139" s="353" t="s">
        <v>180</v>
      </c>
      <c r="C139" s="201"/>
      <c r="D139" s="201"/>
      <c r="E139" s="201"/>
      <c r="F139" s="201"/>
      <c r="G139" s="201"/>
      <c r="H139" s="201"/>
      <c r="I139" s="201"/>
      <c r="J139" s="201"/>
      <c r="K139" s="201"/>
      <c r="L139" s="201"/>
      <c r="M139" s="201"/>
      <c r="N139" s="201"/>
      <c r="O139" s="201"/>
      <c r="P139" s="201"/>
      <c r="Q139" s="201"/>
      <c r="R139" s="201"/>
      <c r="S139" s="201"/>
      <c r="T139" s="201"/>
      <c r="U139" s="201"/>
      <c r="V139" s="201"/>
      <c r="W139" s="201"/>
      <c r="X139" s="201"/>
      <c r="Y139" s="201"/>
      <c r="Z139" s="201"/>
      <c r="AA139" s="201"/>
      <c r="AB139" s="201"/>
      <c r="AC139" s="201"/>
      <c r="AD139" s="201"/>
      <c r="AE139" s="201"/>
      <c r="AF139" s="201"/>
      <c r="AG139" s="201"/>
      <c r="AH139" s="201"/>
      <c r="AI139" s="201"/>
      <c r="AJ139" s="201"/>
      <c r="AK139" s="354"/>
      <c r="AL139" s="162"/>
      <c r="AM139" s="350"/>
      <c r="AN139" s="329"/>
      <c r="AO139" s="329"/>
      <c r="AP139" s="329"/>
      <c r="AQ139" s="329"/>
      <c r="AR139" s="329"/>
      <c r="AS139" s="329"/>
      <c r="AT139" s="351"/>
      <c r="AU139" s="351"/>
      <c r="AV139" s="351"/>
      <c r="AW139" s="351"/>
      <c r="AX139" s="351"/>
      <c r="AY139" s="329"/>
    </row>
    <row r="140" spans="1:57" ht="26.45" customHeight="1" thickBot="1">
      <c r="A140" s="162"/>
      <c r="B140" s="622" t="s">
        <v>181</v>
      </c>
      <c r="C140" s="623"/>
      <c r="D140" s="623"/>
      <c r="E140" s="623"/>
      <c r="F140" s="623"/>
      <c r="G140" s="623"/>
      <c r="H140" s="623"/>
      <c r="I140" s="623"/>
      <c r="J140" s="623"/>
      <c r="K140" s="623"/>
      <c r="L140" s="623"/>
      <c r="M140" s="623"/>
      <c r="N140" s="623"/>
      <c r="O140" s="623"/>
      <c r="P140" s="623"/>
      <c r="Q140" s="623"/>
      <c r="R140" s="623"/>
      <c r="S140" s="623"/>
      <c r="T140" s="623"/>
      <c r="U140" s="623"/>
      <c r="V140" s="623"/>
      <c r="W140" s="623"/>
      <c r="X140" s="623"/>
      <c r="Y140" s="623"/>
      <c r="Z140" s="623"/>
      <c r="AA140" s="623"/>
      <c r="AB140" s="623"/>
      <c r="AC140" s="623"/>
      <c r="AD140" s="623"/>
      <c r="AE140" s="623"/>
      <c r="AF140" s="623"/>
      <c r="AG140" s="623"/>
      <c r="AH140" s="623"/>
      <c r="AI140" s="623"/>
      <c r="AJ140" s="623"/>
      <c r="AK140" s="230" t="str">
        <f>IF(COUNTIF('別紙様式3-2（処遇改善加算　個票）'!U14:U113,"申請時、令和８年度特例要件を満たすこととしていない")+COUNTIF('別紙様式3-2（処遇改善加算　個票）'!AA14:AA113,"申請時、令和８年度特例要件を満たすこととしていない")=COUNTA('別紙様式3-2（処遇改善加算　個票）'!U14:U113)+COUNTA('別紙様式3-2（処遇改善加算　個票）'!AA14:AA113),"",IF(AND(COUNTA('別紙様式3-2（処遇改善加算　個票）'!O14:O113)-COUNTIF('別紙様式3-2（処遇改善加算　個票）'!O14:O113,"対象外")=COUNTA('別紙様式3-2（処遇改善加算　個票）'!U14:U113),COUNTA('別紙様式3-2（処遇改善加算　個票）'!V14:V113)=COUNTA('別紙様式3-2（処遇改善加算　個票）'!AA14:AA113)),"○","×"))</f>
        <v/>
      </c>
      <c r="AL140" s="162"/>
      <c r="AM140" s="350"/>
      <c r="AN140" s="329"/>
      <c r="AO140" s="329"/>
      <c r="AP140" s="329"/>
      <c r="AQ140" s="329"/>
      <c r="AR140" s="329"/>
      <c r="AS140" s="329"/>
      <c r="AT140" s="351"/>
      <c r="AU140" s="351"/>
      <c r="AV140" s="351"/>
      <c r="AW140" s="351"/>
      <c r="AX140" s="351"/>
      <c r="AY140" s="329"/>
    </row>
    <row r="141" spans="1:57" ht="9.6" customHeight="1">
      <c r="A141" s="162"/>
      <c r="B141" s="211"/>
      <c r="C141" s="211"/>
      <c r="D141" s="211"/>
      <c r="E141" s="211"/>
      <c r="F141" s="211"/>
      <c r="G141" s="211"/>
      <c r="H141" s="211"/>
      <c r="I141" s="211"/>
      <c r="J141" s="211"/>
      <c r="K141" s="211"/>
      <c r="L141" s="211"/>
      <c r="M141" s="211"/>
      <c r="N141" s="211"/>
      <c r="O141" s="211"/>
      <c r="P141" s="211"/>
      <c r="Q141" s="211"/>
      <c r="R141" s="211"/>
      <c r="S141" s="211"/>
      <c r="T141" s="211"/>
      <c r="U141" s="211"/>
      <c r="V141" s="211"/>
      <c r="W141" s="211"/>
      <c r="X141" s="211"/>
      <c r="Y141" s="211"/>
      <c r="Z141" s="211"/>
      <c r="AA141" s="211"/>
      <c r="AB141" s="211"/>
      <c r="AC141" s="211"/>
      <c r="AD141" s="211"/>
      <c r="AE141" s="211"/>
      <c r="AF141" s="211"/>
      <c r="AG141" s="211"/>
      <c r="AH141" s="211"/>
      <c r="AI141" s="211"/>
      <c r="AJ141" s="211"/>
      <c r="AK141" s="211"/>
      <c r="AL141" s="162"/>
      <c r="AM141" s="350"/>
      <c r="AN141" s="329"/>
      <c r="AO141" s="329"/>
      <c r="AP141" s="329"/>
      <c r="AQ141" s="329"/>
      <c r="AR141" s="329"/>
      <c r="AS141" s="329"/>
      <c r="AT141" s="351"/>
      <c r="AU141" s="351"/>
      <c r="AV141" s="351"/>
      <c r="AW141" s="351"/>
      <c r="AX141" s="351"/>
      <c r="AY141" s="329"/>
    </row>
    <row r="142" spans="1:57" ht="17.45" customHeight="1">
      <c r="A142" s="166"/>
      <c r="B142" s="355" t="s">
        <v>182</v>
      </c>
      <c r="C142" s="356"/>
      <c r="D142" s="356"/>
      <c r="E142" s="356"/>
      <c r="F142" s="356"/>
      <c r="G142" s="356"/>
      <c r="H142" s="356"/>
      <c r="I142" s="356"/>
      <c r="J142" s="356"/>
      <c r="K142" s="356"/>
      <c r="L142" s="356"/>
      <c r="M142" s="356"/>
      <c r="N142" s="356"/>
      <c r="O142" s="356"/>
      <c r="P142" s="356"/>
      <c r="Q142" s="356"/>
      <c r="R142" s="357"/>
      <c r="S142" s="357"/>
      <c r="T142" s="357"/>
      <c r="U142" s="357"/>
      <c r="V142" s="357"/>
      <c r="W142" s="357"/>
      <c r="X142" s="357"/>
      <c r="Y142" s="357"/>
      <c r="Z142" s="357"/>
      <c r="AA142" s="357"/>
      <c r="AB142" s="357"/>
      <c r="AC142" s="357"/>
      <c r="AD142" s="357"/>
      <c r="AE142" s="357"/>
      <c r="AF142" s="357"/>
      <c r="AG142" s="357"/>
      <c r="AH142" s="357"/>
      <c r="AI142" s="357"/>
      <c r="AJ142" s="358"/>
      <c r="AK142" s="199"/>
      <c r="AL142" s="162"/>
      <c r="AY142" s="173"/>
    </row>
    <row r="143" spans="1:57" s="167" customFormat="1" ht="64.150000000000006" customHeight="1">
      <c r="A143" s="166"/>
      <c r="B143" s="863"/>
      <c r="C143" s="864"/>
      <c r="D143" s="864"/>
      <c r="E143" s="864"/>
      <c r="F143" s="864"/>
      <c r="G143" s="864"/>
      <c r="H143" s="864"/>
      <c r="I143" s="864"/>
      <c r="J143" s="864"/>
      <c r="K143" s="864"/>
      <c r="L143" s="864"/>
      <c r="M143" s="864"/>
      <c r="N143" s="864"/>
      <c r="O143" s="864"/>
      <c r="P143" s="864"/>
      <c r="Q143" s="864"/>
      <c r="R143" s="864"/>
      <c r="S143" s="864"/>
      <c r="T143" s="864"/>
      <c r="U143" s="864"/>
      <c r="V143" s="864"/>
      <c r="W143" s="864"/>
      <c r="X143" s="864"/>
      <c r="Y143" s="864"/>
      <c r="Z143" s="864"/>
      <c r="AA143" s="864"/>
      <c r="AB143" s="864"/>
      <c r="AC143" s="864"/>
      <c r="AD143" s="864"/>
      <c r="AE143" s="864"/>
      <c r="AF143" s="864"/>
      <c r="AG143" s="864"/>
      <c r="AH143" s="864"/>
      <c r="AI143" s="864"/>
      <c r="AJ143" s="864"/>
      <c r="AK143" s="865"/>
      <c r="AL143" s="166"/>
      <c r="AM143" s="129"/>
      <c r="AN143" s="359"/>
      <c r="AO143" s="359"/>
      <c r="AP143" s="359"/>
      <c r="AQ143" s="359"/>
      <c r="AR143" s="359"/>
      <c r="AS143" s="359"/>
      <c r="AT143" s="359"/>
      <c r="AU143" s="359"/>
      <c r="AV143" s="359"/>
      <c r="AW143" s="359"/>
      <c r="AX143" s="359"/>
      <c r="AY143" s="359"/>
      <c r="AZ143" s="359"/>
      <c r="BA143" s="359"/>
    </row>
    <row r="144" spans="1:57" s="167" customFormat="1" ht="16.149999999999999" customHeight="1">
      <c r="A144" s="162"/>
      <c r="B144" s="360" t="s">
        <v>183</v>
      </c>
      <c r="C144" s="190" t="s">
        <v>184</v>
      </c>
      <c r="D144" s="181"/>
      <c r="E144" s="249"/>
      <c r="F144" s="181"/>
      <c r="G144" s="181"/>
      <c r="H144" s="249"/>
      <c r="I144" s="249"/>
      <c r="J144" s="249"/>
      <c r="K144" s="249"/>
      <c r="L144" s="249"/>
      <c r="M144" s="249"/>
      <c r="N144" s="249"/>
      <c r="O144" s="249"/>
      <c r="P144" s="249"/>
      <c r="Q144" s="249"/>
      <c r="R144" s="249"/>
      <c r="S144" s="249"/>
      <c r="T144" s="249"/>
      <c r="U144" s="249"/>
      <c r="V144" s="249"/>
      <c r="W144" s="249"/>
      <c r="X144" s="249"/>
      <c r="Y144" s="249"/>
      <c r="Z144" s="249"/>
      <c r="AA144" s="249"/>
      <c r="AB144" s="249"/>
      <c r="AC144" s="249"/>
      <c r="AD144" s="249"/>
      <c r="AE144" s="249"/>
      <c r="AF144" s="249"/>
      <c r="AG144" s="249"/>
      <c r="AH144" s="249"/>
      <c r="AI144" s="249"/>
      <c r="AJ144" s="249"/>
      <c r="AK144" s="182"/>
      <c r="AL144" s="166"/>
      <c r="AM144" s="129"/>
      <c r="AT144" s="172"/>
      <c r="AU144" s="172"/>
      <c r="AV144" s="172"/>
      <c r="AW144" s="172"/>
      <c r="AX144" s="172"/>
    </row>
    <row r="145" spans="1:53" ht="20.45" customHeight="1" thickBot="1">
      <c r="A145" s="166"/>
      <c r="B145" s="241" t="s">
        <v>183</v>
      </c>
      <c r="C145" s="575" t="s">
        <v>185</v>
      </c>
      <c r="D145" s="575"/>
      <c r="E145" s="575"/>
      <c r="F145" s="575"/>
      <c r="G145" s="575"/>
      <c r="H145" s="575"/>
      <c r="I145" s="575"/>
      <c r="J145" s="575"/>
      <c r="K145" s="575"/>
      <c r="L145" s="575"/>
      <c r="M145" s="575"/>
      <c r="N145" s="575"/>
      <c r="O145" s="575"/>
      <c r="P145" s="575"/>
      <c r="Q145" s="575"/>
      <c r="R145" s="575"/>
      <c r="S145" s="575"/>
      <c r="T145" s="575"/>
      <c r="U145" s="575"/>
      <c r="V145" s="575"/>
      <c r="W145" s="575"/>
      <c r="X145" s="575"/>
      <c r="Y145" s="575"/>
      <c r="Z145" s="575"/>
      <c r="AA145" s="575"/>
      <c r="AB145" s="575"/>
      <c r="AC145" s="575"/>
      <c r="AD145" s="575"/>
      <c r="AE145" s="575"/>
      <c r="AF145" s="575"/>
      <c r="AG145" s="575"/>
      <c r="AH145" s="575"/>
      <c r="AI145" s="575"/>
      <c r="AJ145" s="575"/>
      <c r="AK145" s="575"/>
      <c r="AL145" s="162"/>
      <c r="AT145" s="173"/>
      <c r="AU145" s="173"/>
      <c r="AV145" s="173"/>
      <c r="AW145" s="173"/>
      <c r="AX145" s="173"/>
    </row>
    <row r="146" spans="1:53" s="167" customFormat="1" ht="16.899999999999999" customHeight="1" thickBot="1">
      <c r="A146" s="162"/>
      <c r="B146" s="181"/>
      <c r="C146" s="191"/>
      <c r="D146" s="191"/>
      <c r="E146" s="191"/>
      <c r="F146" s="191"/>
      <c r="G146" s="191"/>
      <c r="H146" s="191"/>
      <c r="I146" s="191"/>
      <c r="J146" s="191"/>
      <c r="K146" s="191"/>
      <c r="L146" s="191"/>
      <c r="M146" s="191"/>
      <c r="N146" s="191"/>
      <c r="O146" s="191"/>
      <c r="P146" s="191"/>
      <c r="Q146" s="191"/>
      <c r="R146" s="191"/>
      <c r="S146" s="191"/>
      <c r="T146" s="191"/>
      <c r="U146" s="191"/>
      <c r="V146" s="191"/>
      <c r="W146" s="191"/>
      <c r="X146" s="191"/>
      <c r="Y146" s="191"/>
      <c r="Z146" s="191"/>
      <c r="AA146" s="191"/>
      <c r="AB146" s="191"/>
      <c r="AC146" s="191"/>
      <c r="AD146" s="191"/>
      <c r="AE146" s="191"/>
      <c r="AF146" s="191"/>
      <c r="AG146" s="191"/>
      <c r="AH146" s="191"/>
      <c r="AI146" s="191"/>
      <c r="AJ146" s="191"/>
      <c r="AK146" s="361" t="str">
        <f>IF(H7="", "", IF(COUNTA(E150,H150,K150,T151,AA151)=5,"○","×"))</f>
        <v/>
      </c>
      <c r="AL146" s="166"/>
      <c r="AM146" s="129"/>
      <c r="AN146" s="359"/>
      <c r="AO146" s="359"/>
      <c r="AP146" s="359"/>
      <c r="AQ146" s="359"/>
      <c r="AR146" s="359"/>
      <c r="AS146" s="359"/>
      <c r="AT146" s="359"/>
      <c r="AU146" s="359"/>
      <c r="AV146" s="359"/>
      <c r="AW146" s="359"/>
      <c r="AX146" s="359"/>
      <c r="AY146" s="359"/>
      <c r="AZ146" s="359"/>
      <c r="BA146" s="359"/>
    </row>
    <row r="147" spans="1:53" ht="11.45" customHeight="1">
      <c r="A147" s="162"/>
      <c r="B147" s="362"/>
      <c r="C147" s="363"/>
      <c r="D147" s="363"/>
      <c r="E147" s="363"/>
      <c r="F147" s="363"/>
      <c r="G147" s="363"/>
      <c r="H147" s="363"/>
      <c r="I147" s="363"/>
      <c r="J147" s="363"/>
      <c r="K147" s="363"/>
      <c r="L147" s="363"/>
      <c r="M147" s="363"/>
      <c r="N147" s="363"/>
      <c r="O147" s="363"/>
      <c r="P147" s="363"/>
      <c r="Q147" s="363"/>
      <c r="R147" s="363"/>
      <c r="S147" s="363"/>
      <c r="T147" s="363"/>
      <c r="U147" s="363"/>
      <c r="V147" s="363"/>
      <c r="W147" s="363"/>
      <c r="X147" s="363"/>
      <c r="Y147" s="363"/>
      <c r="Z147" s="363"/>
      <c r="AA147" s="363"/>
      <c r="AB147" s="363"/>
      <c r="AC147" s="363"/>
      <c r="AD147" s="363"/>
      <c r="AE147" s="363"/>
      <c r="AF147" s="363"/>
      <c r="AG147" s="363"/>
      <c r="AH147" s="363"/>
      <c r="AI147" s="363"/>
      <c r="AJ147" s="363"/>
      <c r="AK147" s="364"/>
      <c r="AL147" s="162"/>
      <c r="AY147" s="173"/>
    </row>
    <row r="148" spans="1:53" ht="28.15" customHeight="1">
      <c r="A148" s="162"/>
      <c r="B148" s="365" t="s">
        <v>186</v>
      </c>
      <c r="C148" s="574" t="s">
        <v>187</v>
      </c>
      <c r="D148" s="574"/>
      <c r="E148" s="574"/>
      <c r="F148" s="574"/>
      <c r="G148" s="574"/>
      <c r="H148" s="574"/>
      <c r="I148" s="574"/>
      <c r="J148" s="574"/>
      <c r="K148" s="574"/>
      <c r="L148" s="574"/>
      <c r="M148" s="574"/>
      <c r="N148" s="574"/>
      <c r="O148" s="574"/>
      <c r="P148" s="574"/>
      <c r="Q148" s="574"/>
      <c r="R148" s="574"/>
      <c r="S148" s="574"/>
      <c r="T148" s="574"/>
      <c r="U148" s="574"/>
      <c r="V148" s="574"/>
      <c r="W148" s="574"/>
      <c r="X148" s="574"/>
      <c r="Y148" s="574"/>
      <c r="Z148" s="574"/>
      <c r="AA148" s="574"/>
      <c r="AB148" s="574"/>
      <c r="AC148" s="574"/>
      <c r="AD148" s="574"/>
      <c r="AE148" s="574"/>
      <c r="AF148" s="574"/>
      <c r="AG148" s="574"/>
      <c r="AH148" s="574"/>
      <c r="AI148" s="574"/>
      <c r="AJ148" s="574"/>
      <c r="AK148" s="366"/>
      <c r="AL148" s="162"/>
    </row>
    <row r="149" spans="1:53" ht="6.6" customHeight="1">
      <c r="A149" s="367"/>
      <c r="B149" s="365"/>
      <c r="C149" s="198"/>
      <c r="D149" s="368"/>
      <c r="E149" s="368"/>
      <c r="F149" s="368"/>
      <c r="G149" s="368"/>
      <c r="H149" s="368"/>
      <c r="I149" s="368"/>
      <c r="J149" s="368"/>
      <c r="K149" s="368"/>
      <c r="L149" s="368"/>
      <c r="M149" s="368"/>
      <c r="N149" s="368"/>
      <c r="O149" s="368"/>
      <c r="P149" s="368"/>
      <c r="Q149" s="368"/>
      <c r="R149" s="368"/>
      <c r="S149" s="368"/>
      <c r="T149" s="368"/>
      <c r="U149" s="368"/>
      <c r="V149" s="368"/>
      <c r="W149" s="368"/>
      <c r="X149" s="368"/>
      <c r="Y149" s="368"/>
      <c r="Z149" s="368"/>
      <c r="AA149" s="368"/>
      <c r="AB149" s="368"/>
      <c r="AC149" s="368"/>
      <c r="AD149" s="368"/>
      <c r="AE149" s="368"/>
      <c r="AF149" s="368"/>
      <c r="AG149" s="368"/>
      <c r="AH149" s="368"/>
      <c r="AI149" s="368"/>
      <c r="AJ149" s="368"/>
      <c r="AK149" s="366"/>
      <c r="AL149" s="162"/>
    </row>
    <row r="150" spans="1:53" s="373" customFormat="1" ht="19.5" customHeight="1">
      <c r="A150" s="367"/>
      <c r="B150" s="369"/>
      <c r="C150" s="370" t="s">
        <v>188</v>
      </c>
      <c r="D150" s="370"/>
      <c r="E150" s="821"/>
      <c r="F150" s="822"/>
      <c r="G150" s="370" t="s">
        <v>189</v>
      </c>
      <c r="H150" s="821"/>
      <c r="I150" s="822"/>
      <c r="J150" s="370" t="s">
        <v>190</v>
      </c>
      <c r="K150" s="821"/>
      <c r="L150" s="822"/>
      <c r="M150" s="370" t="s">
        <v>191</v>
      </c>
      <c r="N150" s="368"/>
      <c r="O150" s="823" t="s">
        <v>11</v>
      </c>
      <c r="P150" s="823"/>
      <c r="Q150" s="823"/>
      <c r="R150" s="818" t="str">
        <f>IF(H7="","",H7)</f>
        <v/>
      </c>
      <c r="S150" s="818"/>
      <c r="T150" s="818"/>
      <c r="U150" s="818"/>
      <c r="V150" s="818"/>
      <c r="W150" s="818"/>
      <c r="X150" s="818"/>
      <c r="Y150" s="818"/>
      <c r="Z150" s="818"/>
      <c r="AA150" s="818"/>
      <c r="AB150" s="818"/>
      <c r="AC150" s="818"/>
      <c r="AD150" s="818"/>
      <c r="AE150" s="818"/>
      <c r="AF150" s="818"/>
      <c r="AG150" s="818"/>
      <c r="AH150" s="818"/>
      <c r="AI150" s="818"/>
      <c r="AJ150" s="371"/>
      <c r="AK150" s="372"/>
      <c r="AL150" s="367"/>
      <c r="AM150" s="129"/>
    </row>
    <row r="151" spans="1:53" s="373" customFormat="1" ht="19.899999999999999" customHeight="1">
      <c r="A151" s="162"/>
      <c r="B151" s="369"/>
      <c r="C151" s="374"/>
      <c r="D151" s="370"/>
      <c r="E151" s="370"/>
      <c r="F151" s="370"/>
      <c r="G151" s="370"/>
      <c r="H151" s="370"/>
      <c r="I151" s="370"/>
      <c r="J151" s="370"/>
      <c r="K151" s="370"/>
      <c r="L151" s="370"/>
      <c r="M151" s="370"/>
      <c r="N151" s="370"/>
      <c r="O151" s="608" t="s">
        <v>192</v>
      </c>
      <c r="P151" s="608"/>
      <c r="Q151" s="608"/>
      <c r="R151" s="837" t="s">
        <v>21</v>
      </c>
      <c r="S151" s="837"/>
      <c r="T151" s="820" t="str">
        <f>IF(基本情報入力シート!M27="", "", 基本情報入力シート!M27)</f>
        <v/>
      </c>
      <c r="U151" s="820"/>
      <c r="V151" s="820"/>
      <c r="W151" s="820"/>
      <c r="X151" s="820"/>
      <c r="Y151" s="819" t="s">
        <v>22</v>
      </c>
      <c r="Z151" s="819"/>
      <c r="AA151" s="820" t="str">
        <f>IF(基本情報入力シート!M28="", "", 基本情報入力シート!M28)</f>
        <v/>
      </c>
      <c r="AB151" s="820"/>
      <c r="AC151" s="820"/>
      <c r="AD151" s="820"/>
      <c r="AE151" s="820"/>
      <c r="AF151" s="820"/>
      <c r="AG151" s="820"/>
      <c r="AH151" s="820"/>
      <c r="AI151" s="820"/>
      <c r="AJ151" s="374"/>
      <c r="AK151" s="375"/>
      <c r="AL151" s="367"/>
      <c r="AM151" s="129"/>
    </row>
    <row r="152" spans="1:53" ht="7.5" customHeight="1" thickBot="1">
      <c r="A152" s="162"/>
      <c r="B152" s="376"/>
      <c r="C152" s="377"/>
      <c r="D152" s="378"/>
      <c r="E152" s="378"/>
      <c r="F152" s="378"/>
      <c r="G152" s="378"/>
      <c r="H152" s="378"/>
      <c r="I152" s="378"/>
      <c r="J152" s="378"/>
      <c r="K152" s="378"/>
      <c r="L152" s="378"/>
      <c r="M152" s="378"/>
      <c r="N152" s="378"/>
      <c r="O152" s="378"/>
      <c r="P152" s="378"/>
      <c r="Q152" s="378"/>
      <c r="R152" s="378"/>
      <c r="S152" s="378"/>
      <c r="T152" s="378"/>
      <c r="U152" s="378"/>
      <c r="V152" s="378"/>
      <c r="W152" s="378"/>
      <c r="X152" s="378"/>
      <c r="Y152" s="378"/>
      <c r="Z152" s="378"/>
      <c r="AA152" s="378"/>
      <c r="AB152" s="378"/>
      <c r="AC152" s="378"/>
      <c r="AD152" s="378"/>
      <c r="AE152" s="378"/>
      <c r="AF152" s="378"/>
      <c r="AG152" s="378"/>
      <c r="AH152" s="378"/>
      <c r="AI152" s="378"/>
      <c r="AJ152" s="378"/>
      <c r="AK152" s="379"/>
      <c r="AL152" s="380"/>
    </row>
    <row r="153" spans="1:53" ht="7.5" customHeight="1">
      <c r="A153" s="162"/>
      <c r="B153" s="163"/>
      <c r="C153" s="370"/>
      <c r="D153" s="163"/>
      <c r="E153" s="163"/>
      <c r="F153" s="163"/>
      <c r="G153" s="163"/>
      <c r="H153" s="163"/>
      <c r="I153" s="163"/>
      <c r="J153" s="163"/>
      <c r="K153" s="163"/>
      <c r="L153" s="163"/>
      <c r="M153" s="163"/>
      <c r="N153" s="163"/>
      <c r="O153" s="163"/>
      <c r="P153" s="163"/>
      <c r="Q153" s="163"/>
      <c r="R153" s="163"/>
      <c r="S153" s="163"/>
      <c r="T153" s="163"/>
      <c r="U153" s="163"/>
      <c r="V153" s="163"/>
      <c r="W153" s="163"/>
      <c r="X153" s="163"/>
      <c r="Y153" s="163"/>
      <c r="Z153" s="163"/>
      <c r="AA153" s="163"/>
      <c r="AB153" s="163"/>
      <c r="AC153" s="163"/>
      <c r="AD153" s="163"/>
      <c r="AE153" s="163"/>
      <c r="AF153" s="163"/>
      <c r="AG153" s="163"/>
      <c r="AH153" s="163"/>
      <c r="AI153" s="163"/>
      <c r="AJ153" s="163"/>
      <c r="AK153" s="163"/>
      <c r="AL153" s="162"/>
    </row>
    <row r="154" spans="1:53" ht="14.25">
      <c r="A154" s="162"/>
      <c r="B154" s="381" t="s">
        <v>193</v>
      </c>
      <c r="C154" s="382"/>
      <c r="D154" s="166"/>
      <c r="E154" s="166"/>
      <c r="F154" s="165" t="s">
        <v>194</v>
      </c>
      <c r="G154" s="162"/>
      <c r="H154" s="162"/>
      <c r="I154" s="162"/>
      <c r="J154" s="162"/>
      <c r="K154" s="162"/>
      <c r="L154" s="162"/>
      <c r="M154" s="162"/>
      <c r="N154" s="162"/>
      <c r="O154" s="162"/>
      <c r="P154" s="162"/>
      <c r="Q154" s="162"/>
      <c r="R154" s="162"/>
      <c r="S154" s="162"/>
      <c r="T154" s="162"/>
      <c r="U154" s="162"/>
      <c r="V154" s="162"/>
      <c r="W154" s="162"/>
      <c r="X154" s="162"/>
      <c r="Y154" s="162"/>
      <c r="Z154" s="162"/>
      <c r="AA154" s="162"/>
      <c r="AB154" s="162"/>
      <c r="AC154" s="162"/>
      <c r="AD154" s="162"/>
      <c r="AE154" s="162"/>
      <c r="AF154" s="162"/>
      <c r="AG154" s="162"/>
      <c r="AH154" s="162"/>
      <c r="AI154" s="162"/>
      <c r="AJ154" s="162"/>
      <c r="AK154" s="162"/>
      <c r="AL154" s="162"/>
    </row>
    <row r="155" spans="1:53">
      <c r="A155" s="162"/>
      <c r="B155" s="360" t="s">
        <v>63</v>
      </c>
      <c r="C155" s="211" t="s">
        <v>195</v>
      </c>
      <c r="D155" s="162"/>
      <c r="E155" s="162"/>
      <c r="F155" s="162"/>
      <c r="G155" s="162"/>
      <c r="H155" s="162"/>
      <c r="I155" s="162"/>
      <c r="J155" s="162"/>
      <c r="K155" s="162"/>
      <c r="L155" s="162"/>
      <c r="M155" s="162"/>
      <c r="N155" s="162"/>
      <c r="O155" s="162"/>
      <c r="P155" s="162"/>
      <c r="Q155" s="162"/>
      <c r="R155" s="162"/>
      <c r="S155" s="162"/>
      <c r="T155" s="162"/>
      <c r="U155" s="162"/>
      <c r="V155" s="162"/>
      <c r="W155" s="162"/>
      <c r="X155" s="162"/>
      <c r="Y155" s="162"/>
      <c r="Z155" s="162"/>
      <c r="AA155" s="162"/>
      <c r="AB155" s="162"/>
      <c r="AC155" s="162"/>
      <c r="AD155" s="162"/>
      <c r="AE155" s="162"/>
      <c r="AF155" s="162"/>
      <c r="AG155" s="162"/>
      <c r="AH155" s="162"/>
      <c r="AI155" s="162"/>
      <c r="AJ155" s="162"/>
      <c r="AK155" s="162"/>
      <c r="AL155" s="162"/>
    </row>
    <row r="156" spans="1:53">
      <c r="A156" s="162"/>
      <c r="B156" s="360" t="s">
        <v>183</v>
      </c>
      <c r="C156" s="211" t="s">
        <v>196</v>
      </c>
      <c r="D156" s="211"/>
      <c r="E156" s="211"/>
      <c r="F156" s="211"/>
      <c r="G156" s="211"/>
      <c r="H156" s="211"/>
      <c r="I156" s="211"/>
      <c r="J156" s="211"/>
      <c r="K156" s="211"/>
      <c r="L156" s="211"/>
      <c r="M156" s="211"/>
      <c r="N156" s="211"/>
      <c r="O156" s="211"/>
      <c r="P156" s="211"/>
      <c r="Q156" s="211"/>
      <c r="R156" s="211"/>
      <c r="S156" s="211"/>
      <c r="T156" s="211"/>
      <c r="U156" s="211"/>
      <c r="V156" s="211"/>
      <c r="W156" s="211"/>
      <c r="X156" s="211"/>
      <c r="Y156" s="211"/>
      <c r="Z156" s="211"/>
      <c r="AA156" s="211"/>
      <c r="AB156" s="211"/>
      <c r="AC156" s="211"/>
      <c r="AD156" s="211"/>
      <c r="AE156" s="211"/>
      <c r="AF156" s="211"/>
      <c r="AG156" s="211"/>
      <c r="AH156" s="211"/>
      <c r="AI156" s="211"/>
      <c r="AJ156" s="211"/>
      <c r="AK156" s="211"/>
      <c r="AL156" s="162"/>
    </row>
    <row r="157" spans="1:53" ht="12.6" customHeight="1">
      <c r="A157" s="162"/>
      <c r="B157" s="165"/>
      <c r="C157" s="382"/>
      <c r="D157" s="162"/>
      <c r="E157" s="162"/>
      <c r="F157" s="162"/>
      <c r="G157" s="162"/>
      <c r="H157" s="162"/>
      <c r="I157" s="162"/>
      <c r="J157" s="162"/>
      <c r="K157" s="162"/>
      <c r="L157" s="162"/>
      <c r="M157" s="162"/>
      <c r="N157" s="162"/>
      <c r="O157" s="162"/>
      <c r="P157" s="162"/>
      <c r="Q157" s="162"/>
      <c r="R157" s="162"/>
      <c r="S157" s="162"/>
      <c r="T157" s="162"/>
      <c r="U157" s="162"/>
      <c r="V157" s="162"/>
      <c r="W157" s="162"/>
      <c r="X157" s="162"/>
      <c r="Y157" s="162"/>
      <c r="Z157" s="162"/>
      <c r="AA157" s="162"/>
      <c r="AB157" s="162"/>
      <c r="AC157" s="162"/>
      <c r="AD157" s="162"/>
      <c r="AE157" s="162"/>
      <c r="AF157" s="162"/>
      <c r="AG157" s="162"/>
      <c r="AH157" s="162"/>
      <c r="AI157" s="162"/>
      <c r="AJ157" s="162"/>
      <c r="AK157" s="162"/>
      <c r="AL157" s="162"/>
    </row>
    <row r="158" spans="1:53">
      <c r="A158" s="162"/>
      <c r="B158" s="826" t="s">
        <v>53</v>
      </c>
      <c r="C158" s="826"/>
      <c r="D158" s="826"/>
      <c r="E158" s="826"/>
      <c r="F158" s="826"/>
      <c r="G158" s="826"/>
      <c r="H158" s="826"/>
      <c r="I158" s="826"/>
      <c r="J158" s="826"/>
      <c r="K158" s="826"/>
      <c r="L158" s="826"/>
      <c r="M158" s="826"/>
      <c r="N158" s="826"/>
      <c r="O158" s="826"/>
      <c r="P158" s="826"/>
      <c r="Q158" s="826"/>
      <c r="R158" s="826"/>
      <c r="S158" s="826"/>
      <c r="T158" s="826"/>
      <c r="U158" s="826"/>
      <c r="V158" s="826"/>
      <c r="W158" s="826"/>
      <c r="X158" s="826"/>
      <c r="Y158" s="826"/>
      <c r="Z158" s="826"/>
      <c r="AA158" s="826"/>
      <c r="AB158" s="826"/>
      <c r="AC158" s="826"/>
      <c r="AD158" s="826"/>
      <c r="AE158" s="826"/>
      <c r="AF158" s="826"/>
      <c r="AG158" s="826"/>
      <c r="AH158" s="826"/>
      <c r="AI158" s="826"/>
      <c r="AJ158" s="826"/>
      <c r="AK158" s="826"/>
      <c r="AL158" s="162"/>
    </row>
    <row r="159" spans="1:53" ht="15" customHeight="1">
      <c r="A159" s="162"/>
      <c r="B159" s="383" t="s">
        <v>197</v>
      </c>
      <c r="C159" s="827" t="s">
        <v>198</v>
      </c>
      <c r="D159" s="828"/>
      <c r="E159" s="828"/>
      <c r="F159" s="828"/>
      <c r="G159" s="828"/>
      <c r="H159" s="828"/>
      <c r="I159" s="828"/>
      <c r="J159" s="828"/>
      <c r="K159" s="828"/>
      <c r="L159" s="828"/>
      <c r="M159" s="828"/>
      <c r="N159" s="828"/>
      <c r="O159" s="828"/>
      <c r="P159" s="828"/>
      <c r="Q159" s="828"/>
      <c r="R159" s="828"/>
      <c r="S159" s="828"/>
      <c r="T159" s="828"/>
      <c r="U159" s="828"/>
      <c r="V159" s="828"/>
      <c r="W159" s="828"/>
      <c r="X159" s="828"/>
      <c r="Y159" s="828"/>
      <c r="Z159" s="828"/>
      <c r="AA159" s="828"/>
      <c r="AB159" s="828"/>
      <c r="AC159" s="828"/>
      <c r="AD159" s="828"/>
      <c r="AE159" s="828"/>
      <c r="AF159" s="828"/>
      <c r="AG159" s="828"/>
      <c r="AH159" s="828"/>
      <c r="AI159" s="828"/>
      <c r="AJ159" s="829"/>
      <c r="AK159" s="384" t="str">
        <f>AE18</f>
        <v/>
      </c>
      <c r="AL159" s="162"/>
    </row>
    <row r="160" spans="1:53" ht="15" customHeight="1">
      <c r="A160" s="162"/>
      <c r="B160" s="385" t="s">
        <v>199</v>
      </c>
      <c r="C160" s="830" t="s">
        <v>200</v>
      </c>
      <c r="D160" s="831"/>
      <c r="E160" s="831"/>
      <c r="F160" s="831"/>
      <c r="G160" s="831"/>
      <c r="H160" s="831"/>
      <c r="I160" s="831"/>
      <c r="J160" s="831"/>
      <c r="K160" s="831"/>
      <c r="L160" s="831"/>
      <c r="M160" s="831"/>
      <c r="N160" s="831"/>
      <c r="O160" s="831"/>
      <c r="P160" s="831"/>
      <c r="Q160" s="831"/>
      <c r="R160" s="831"/>
      <c r="S160" s="831"/>
      <c r="T160" s="831"/>
      <c r="U160" s="831"/>
      <c r="V160" s="831"/>
      <c r="W160" s="831"/>
      <c r="X160" s="831"/>
      <c r="Y160" s="831"/>
      <c r="Z160" s="831"/>
      <c r="AA160" s="831"/>
      <c r="AB160" s="831"/>
      <c r="AC160" s="831"/>
      <c r="AD160" s="831"/>
      <c r="AE160" s="831"/>
      <c r="AF160" s="831"/>
      <c r="AG160" s="831"/>
      <c r="AH160" s="831"/>
      <c r="AI160" s="831"/>
      <c r="AJ160" s="832"/>
      <c r="AK160" s="384" t="str">
        <f>Y24</f>
        <v/>
      </c>
      <c r="AL160" s="162"/>
    </row>
    <row r="161" spans="1:38" ht="15" customHeight="1">
      <c r="A161" s="162"/>
      <c r="B161" s="386" t="s">
        <v>201</v>
      </c>
      <c r="C161" s="624" t="s">
        <v>202</v>
      </c>
      <c r="D161" s="625"/>
      <c r="E161" s="625"/>
      <c r="F161" s="625"/>
      <c r="G161" s="625"/>
      <c r="H161" s="625"/>
      <c r="I161" s="625"/>
      <c r="J161" s="625"/>
      <c r="K161" s="625"/>
      <c r="L161" s="625"/>
      <c r="M161" s="625"/>
      <c r="N161" s="625"/>
      <c r="O161" s="625"/>
      <c r="P161" s="625"/>
      <c r="Q161" s="625"/>
      <c r="R161" s="625"/>
      <c r="S161" s="625"/>
      <c r="T161" s="625"/>
      <c r="U161" s="625"/>
      <c r="V161" s="625"/>
      <c r="W161" s="625"/>
      <c r="X161" s="625"/>
      <c r="Y161" s="625"/>
      <c r="Z161" s="625"/>
      <c r="AA161" s="625"/>
      <c r="AB161" s="625"/>
      <c r="AC161" s="625"/>
      <c r="AD161" s="625"/>
      <c r="AE161" s="625"/>
      <c r="AF161" s="625"/>
      <c r="AG161" s="625"/>
      <c r="AH161" s="625"/>
      <c r="AI161" s="625"/>
      <c r="AJ161" s="626"/>
      <c r="AK161" s="384" t="str">
        <f>AE41</f>
        <v/>
      </c>
      <c r="AL161" s="162"/>
    </row>
    <row r="162" spans="1:38" ht="12" customHeight="1">
      <c r="A162" s="162"/>
      <c r="B162" s="162"/>
      <c r="C162" s="162"/>
      <c r="D162" s="162"/>
      <c r="E162" s="162"/>
      <c r="F162" s="162"/>
      <c r="G162" s="162"/>
      <c r="H162" s="162"/>
      <c r="I162" s="162"/>
      <c r="J162" s="162"/>
      <c r="K162" s="162"/>
      <c r="L162" s="162"/>
      <c r="M162" s="162"/>
      <c r="N162" s="162"/>
      <c r="O162" s="162"/>
      <c r="P162" s="162"/>
      <c r="Q162" s="162"/>
      <c r="R162" s="162"/>
      <c r="S162" s="162"/>
      <c r="T162" s="162"/>
      <c r="U162" s="162"/>
      <c r="V162" s="162"/>
      <c r="W162" s="162"/>
      <c r="X162" s="162"/>
      <c r="Y162" s="162"/>
      <c r="Z162" s="162"/>
      <c r="AA162" s="162"/>
      <c r="AB162" s="162"/>
      <c r="AC162" s="162"/>
      <c r="AD162" s="162"/>
      <c r="AE162" s="162"/>
      <c r="AF162" s="162"/>
      <c r="AG162" s="162"/>
      <c r="AH162" s="162"/>
      <c r="AI162" s="162"/>
      <c r="AJ162" s="162"/>
      <c r="AK162" s="162"/>
      <c r="AL162" s="162"/>
    </row>
    <row r="163" spans="1:38" ht="13.9" customHeight="1">
      <c r="A163" s="162"/>
      <c r="B163" s="826" t="s">
        <v>203</v>
      </c>
      <c r="C163" s="826"/>
      <c r="D163" s="826"/>
      <c r="E163" s="826"/>
      <c r="F163" s="826"/>
      <c r="G163" s="826"/>
      <c r="H163" s="826"/>
      <c r="I163" s="826"/>
      <c r="J163" s="826"/>
      <c r="K163" s="826"/>
      <c r="L163" s="826"/>
      <c r="M163" s="826"/>
      <c r="N163" s="826"/>
      <c r="O163" s="826"/>
      <c r="P163" s="826"/>
      <c r="Q163" s="826"/>
      <c r="R163" s="826"/>
      <c r="S163" s="826"/>
      <c r="T163" s="826"/>
      <c r="U163" s="826"/>
      <c r="V163" s="826"/>
      <c r="W163" s="826"/>
      <c r="X163" s="826"/>
      <c r="Y163" s="826"/>
      <c r="Z163" s="826"/>
      <c r="AA163" s="826"/>
      <c r="AB163" s="826"/>
      <c r="AC163" s="826"/>
      <c r="AD163" s="826"/>
      <c r="AE163" s="826"/>
      <c r="AF163" s="826"/>
      <c r="AG163" s="826"/>
      <c r="AH163" s="826"/>
      <c r="AI163" s="826"/>
      <c r="AJ163" s="826"/>
      <c r="AK163" s="826"/>
      <c r="AL163" s="162"/>
    </row>
    <row r="164" spans="1:38" ht="15" customHeight="1">
      <c r="A164" s="162"/>
      <c r="B164" s="387" t="s">
        <v>197</v>
      </c>
      <c r="C164" s="585" t="s">
        <v>204</v>
      </c>
      <c r="D164" s="586"/>
      <c r="E164" s="586"/>
      <c r="F164" s="586"/>
      <c r="G164" s="586"/>
      <c r="H164" s="586"/>
      <c r="I164" s="587"/>
      <c r="J164" s="588" t="s">
        <v>205</v>
      </c>
      <c r="K164" s="588"/>
      <c r="L164" s="588"/>
      <c r="M164" s="588"/>
      <c r="N164" s="588"/>
      <c r="O164" s="588"/>
      <c r="P164" s="588"/>
      <c r="Q164" s="588"/>
      <c r="R164" s="588"/>
      <c r="S164" s="588"/>
      <c r="T164" s="588"/>
      <c r="U164" s="588"/>
      <c r="V164" s="588"/>
      <c r="W164" s="588"/>
      <c r="X164" s="588"/>
      <c r="Y164" s="588"/>
      <c r="Z164" s="588"/>
      <c r="AA164" s="588"/>
      <c r="AB164" s="588"/>
      <c r="AC164" s="588"/>
      <c r="AD164" s="588"/>
      <c r="AE164" s="588"/>
      <c r="AF164" s="588"/>
      <c r="AG164" s="588"/>
      <c r="AH164" s="588"/>
      <c r="AI164" s="588"/>
      <c r="AJ164" s="589"/>
      <c r="AK164" s="384" t="str">
        <f>IF(H7="", "", IF(AND(AA52="○", AK50="○"), "○", "×"))</f>
        <v/>
      </c>
      <c r="AL164" s="162"/>
    </row>
    <row r="165" spans="1:38" ht="15" customHeight="1">
      <c r="A165" s="162"/>
      <c r="B165" s="387" t="s">
        <v>199</v>
      </c>
      <c r="C165" s="834" t="s">
        <v>206</v>
      </c>
      <c r="D165" s="835"/>
      <c r="E165" s="835"/>
      <c r="F165" s="835"/>
      <c r="G165" s="835"/>
      <c r="H165" s="835"/>
      <c r="I165" s="836"/>
      <c r="J165" s="824" t="s">
        <v>207</v>
      </c>
      <c r="K165" s="824"/>
      <c r="L165" s="824"/>
      <c r="M165" s="824"/>
      <c r="N165" s="824"/>
      <c r="O165" s="824"/>
      <c r="P165" s="824"/>
      <c r="Q165" s="824"/>
      <c r="R165" s="824"/>
      <c r="S165" s="824"/>
      <c r="T165" s="824"/>
      <c r="U165" s="824"/>
      <c r="V165" s="824"/>
      <c r="W165" s="824"/>
      <c r="X165" s="824"/>
      <c r="Y165" s="824"/>
      <c r="Z165" s="824"/>
      <c r="AA165" s="824"/>
      <c r="AB165" s="824"/>
      <c r="AC165" s="824"/>
      <c r="AD165" s="824"/>
      <c r="AE165" s="824"/>
      <c r="AF165" s="824"/>
      <c r="AG165" s="824"/>
      <c r="AH165" s="824"/>
      <c r="AI165" s="824"/>
      <c r="AJ165" s="825"/>
      <c r="AK165" s="384" t="str">
        <f>IF(H7="", "", IF(AM56=TRUE, "", IF(AND(T60="○", T66="○"), "○", "×")))</f>
        <v/>
      </c>
      <c r="AL165" s="162"/>
    </row>
    <row r="166" spans="1:38" ht="15" customHeight="1">
      <c r="A166" s="162"/>
      <c r="B166" s="387" t="s">
        <v>201</v>
      </c>
      <c r="C166" s="833" t="s">
        <v>208</v>
      </c>
      <c r="D166" s="833"/>
      <c r="E166" s="833"/>
      <c r="F166" s="833"/>
      <c r="G166" s="833"/>
      <c r="H166" s="833"/>
      <c r="I166" s="833"/>
      <c r="J166" s="824" t="s">
        <v>209</v>
      </c>
      <c r="K166" s="824"/>
      <c r="L166" s="824"/>
      <c r="M166" s="824"/>
      <c r="N166" s="824"/>
      <c r="O166" s="824"/>
      <c r="P166" s="824"/>
      <c r="Q166" s="824"/>
      <c r="R166" s="824"/>
      <c r="S166" s="824"/>
      <c r="T166" s="824"/>
      <c r="U166" s="824"/>
      <c r="V166" s="824"/>
      <c r="W166" s="824"/>
      <c r="X166" s="824"/>
      <c r="Y166" s="824"/>
      <c r="Z166" s="824"/>
      <c r="AA166" s="824"/>
      <c r="AB166" s="824"/>
      <c r="AC166" s="824"/>
      <c r="AD166" s="824"/>
      <c r="AE166" s="824"/>
      <c r="AF166" s="824"/>
      <c r="AG166" s="824"/>
      <c r="AH166" s="824"/>
      <c r="AI166" s="824"/>
      <c r="AJ166" s="825"/>
      <c r="AK166" s="384" t="str">
        <f>S78</f>
        <v/>
      </c>
      <c r="AL166" s="162"/>
    </row>
    <row r="167" spans="1:38" ht="30" customHeight="1">
      <c r="A167" s="162"/>
      <c r="B167" s="387" t="s">
        <v>210</v>
      </c>
      <c r="C167" s="833" t="s">
        <v>211</v>
      </c>
      <c r="D167" s="833"/>
      <c r="E167" s="833"/>
      <c r="F167" s="833"/>
      <c r="G167" s="833"/>
      <c r="H167" s="833"/>
      <c r="I167" s="833"/>
      <c r="J167" s="824" t="s">
        <v>212</v>
      </c>
      <c r="K167" s="824"/>
      <c r="L167" s="824"/>
      <c r="M167" s="824"/>
      <c r="N167" s="824"/>
      <c r="O167" s="824"/>
      <c r="P167" s="824"/>
      <c r="Q167" s="824"/>
      <c r="R167" s="824"/>
      <c r="S167" s="824"/>
      <c r="T167" s="824"/>
      <c r="U167" s="824"/>
      <c r="V167" s="824"/>
      <c r="W167" s="824"/>
      <c r="X167" s="824"/>
      <c r="Y167" s="824"/>
      <c r="Z167" s="824"/>
      <c r="AA167" s="824"/>
      <c r="AB167" s="824"/>
      <c r="AC167" s="824"/>
      <c r="AD167" s="824"/>
      <c r="AE167" s="824"/>
      <c r="AF167" s="824"/>
      <c r="AG167" s="824"/>
      <c r="AH167" s="824"/>
      <c r="AI167" s="824"/>
      <c r="AJ167" s="825"/>
      <c r="AK167" s="384" t="str">
        <f>IF(AND(S87="", S88=""), "", IF(OR(AND(S87="○", S88="○"), AND(OR(S87="×", S88="×"), AK90="○"), AND(S87="○", S88=""), AND(S87="", S88="○")), "○", "×"))</f>
        <v/>
      </c>
      <c r="AL167" s="162"/>
    </row>
    <row r="168" spans="1:38" ht="17.45" customHeight="1">
      <c r="A168" s="162"/>
      <c r="B168" s="388" t="s">
        <v>213</v>
      </c>
      <c r="C168" s="833" t="s">
        <v>214</v>
      </c>
      <c r="D168" s="833"/>
      <c r="E168" s="833"/>
      <c r="F168" s="833"/>
      <c r="G168" s="833"/>
      <c r="H168" s="833"/>
      <c r="I168" s="833"/>
      <c r="J168" s="824" t="s">
        <v>215</v>
      </c>
      <c r="K168" s="824"/>
      <c r="L168" s="824"/>
      <c r="M168" s="824"/>
      <c r="N168" s="824"/>
      <c r="O168" s="824"/>
      <c r="P168" s="824"/>
      <c r="Q168" s="824"/>
      <c r="R168" s="824"/>
      <c r="S168" s="824"/>
      <c r="T168" s="824"/>
      <c r="U168" s="824"/>
      <c r="V168" s="824"/>
      <c r="W168" s="824"/>
      <c r="X168" s="824"/>
      <c r="Y168" s="824"/>
      <c r="Z168" s="824"/>
      <c r="AA168" s="824"/>
      <c r="AB168" s="824"/>
      <c r="AC168" s="824"/>
      <c r="AD168" s="824"/>
      <c r="AE168" s="824"/>
      <c r="AF168" s="824"/>
      <c r="AG168" s="824"/>
      <c r="AH168" s="824"/>
      <c r="AI168" s="824"/>
      <c r="AJ168" s="825"/>
      <c r="AK168" s="389" t="str">
        <f>IF(H6="", "", IF(OR(AK99="○",AM98=TRUE), "○", "×"))</f>
        <v/>
      </c>
      <c r="AL168" s="162"/>
    </row>
    <row r="169" spans="1:38" ht="15" customHeight="1">
      <c r="A169" s="162"/>
      <c r="B169" s="390" t="s">
        <v>216</v>
      </c>
      <c r="C169" s="815" t="s">
        <v>217</v>
      </c>
      <c r="D169" s="815"/>
      <c r="E169" s="815"/>
      <c r="F169" s="815"/>
      <c r="G169" s="815"/>
      <c r="H169" s="815"/>
      <c r="I169" s="815"/>
      <c r="J169" s="816" t="s">
        <v>218</v>
      </c>
      <c r="K169" s="816"/>
      <c r="L169" s="816"/>
      <c r="M169" s="816"/>
      <c r="N169" s="816"/>
      <c r="O169" s="816"/>
      <c r="P169" s="816"/>
      <c r="Q169" s="816"/>
      <c r="R169" s="816"/>
      <c r="S169" s="816"/>
      <c r="T169" s="816"/>
      <c r="U169" s="816"/>
      <c r="V169" s="816"/>
      <c r="W169" s="816"/>
      <c r="X169" s="816"/>
      <c r="Y169" s="816"/>
      <c r="Z169" s="816"/>
      <c r="AA169" s="816"/>
      <c r="AB169" s="816"/>
      <c r="AC169" s="816"/>
      <c r="AD169" s="816"/>
      <c r="AE169" s="816"/>
      <c r="AF169" s="816"/>
      <c r="AG169" s="816"/>
      <c r="AH169" s="816"/>
      <c r="AI169" s="816"/>
      <c r="AJ169" s="817"/>
      <c r="AK169" s="389" t="str">
        <f>IF(H7="", "", AK140)</f>
        <v/>
      </c>
      <c r="AL169" s="162"/>
    </row>
    <row r="170" spans="1:38">
      <c r="B170" s="222"/>
      <c r="C170" s="222"/>
      <c r="D170" s="222"/>
      <c r="E170" s="222"/>
      <c r="F170" s="222"/>
      <c r="G170" s="222"/>
      <c r="H170" s="222"/>
      <c r="I170" s="222"/>
      <c r="J170" s="222"/>
      <c r="K170" s="222"/>
      <c r="L170" s="222"/>
      <c r="M170" s="222"/>
      <c r="N170" s="222"/>
      <c r="O170" s="222"/>
      <c r="P170" s="222"/>
      <c r="Q170" s="222"/>
      <c r="R170" s="222"/>
      <c r="S170" s="222"/>
      <c r="T170" s="222"/>
      <c r="U170" s="222"/>
      <c r="V170" s="222"/>
      <c r="W170" s="222"/>
      <c r="X170" s="222"/>
      <c r="Y170" s="222"/>
      <c r="Z170" s="222"/>
      <c r="AA170" s="222"/>
      <c r="AB170" s="222"/>
      <c r="AC170" s="222"/>
      <c r="AD170" s="222"/>
      <c r="AE170" s="222"/>
      <c r="AF170" s="222"/>
      <c r="AG170" s="222"/>
      <c r="AH170" s="222"/>
      <c r="AI170" s="222"/>
      <c r="AJ170" s="222"/>
      <c r="AK170" s="222"/>
    </row>
    <row r="171" spans="1:38">
      <c r="B171" s="391"/>
      <c r="C171" s="391"/>
      <c r="D171" s="391"/>
      <c r="E171" s="391"/>
      <c r="F171" s="391"/>
      <c r="G171" s="391"/>
      <c r="H171" s="391"/>
      <c r="I171" s="391"/>
      <c r="J171" s="391"/>
      <c r="K171" s="391"/>
      <c r="L171" s="391"/>
      <c r="M171" s="391"/>
      <c r="N171" s="391"/>
      <c r="O171" s="391"/>
      <c r="P171" s="391"/>
      <c r="Q171" s="391"/>
      <c r="R171" s="391"/>
      <c r="S171" s="391"/>
      <c r="T171" s="391"/>
      <c r="U171" s="391"/>
      <c r="V171" s="391"/>
      <c r="W171" s="391"/>
      <c r="X171" s="391"/>
      <c r="Y171" s="391"/>
      <c r="Z171" s="391"/>
      <c r="AA171" s="391"/>
      <c r="AB171" s="391"/>
      <c r="AC171" s="391"/>
      <c r="AD171" s="391"/>
      <c r="AE171" s="391"/>
      <c r="AF171" s="391"/>
      <c r="AG171" s="391"/>
      <c r="AH171" s="391"/>
      <c r="AI171" s="391"/>
      <c r="AJ171" s="391"/>
      <c r="AK171" s="391"/>
    </row>
    <row r="172" spans="1:38">
      <c r="B172" s="391"/>
      <c r="C172" s="391"/>
      <c r="D172" s="391"/>
      <c r="E172" s="391"/>
      <c r="F172" s="391"/>
      <c r="G172" s="391"/>
      <c r="H172" s="391"/>
      <c r="I172" s="391"/>
      <c r="J172" s="391"/>
      <c r="K172" s="391"/>
      <c r="L172" s="391"/>
      <c r="M172" s="391"/>
      <c r="N172" s="391"/>
      <c r="O172" s="391"/>
      <c r="P172" s="391"/>
      <c r="Q172" s="391"/>
      <c r="R172" s="391"/>
      <c r="S172" s="391"/>
      <c r="T172" s="391"/>
      <c r="U172" s="391"/>
      <c r="V172" s="391"/>
      <c r="W172" s="391"/>
      <c r="X172" s="391"/>
      <c r="Y172" s="391"/>
      <c r="Z172" s="391"/>
      <c r="AA172" s="391"/>
      <c r="AB172" s="391"/>
      <c r="AC172" s="391"/>
      <c r="AD172" s="391"/>
      <c r="AE172" s="391"/>
      <c r="AF172" s="391"/>
      <c r="AG172" s="391"/>
      <c r="AH172" s="391"/>
      <c r="AI172" s="391"/>
      <c r="AJ172" s="391"/>
      <c r="AK172" s="391"/>
    </row>
    <row r="173" spans="1:38">
      <c r="B173" s="391"/>
      <c r="C173" s="391"/>
      <c r="D173" s="391"/>
      <c r="E173" s="391"/>
      <c r="F173" s="391"/>
      <c r="G173" s="391"/>
      <c r="H173" s="391"/>
      <c r="I173" s="391"/>
      <c r="J173" s="391"/>
      <c r="K173" s="391"/>
      <c r="L173" s="391"/>
      <c r="M173" s="391"/>
      <c r="N173" s="391"/>
      <c r="O173" s="391"/>
      <c r="P173" s="391"/>
      <c r="Q173" s="391"/>
      <c r="R173" s="391"/>
      <c r="S173" s="391"/>
      <c r="T173" s="391"/>
      <c r="U173" s="391"/>
      <c r="V173" s="391"/>
      <c r="W173" s="391"/>
      <c r="X173" s="391"/>
      <c r="Y173" s="391"/>
      <c r="Z173" s="391"/>
      <c r="AA173" s="391"/>
      <c r="AB173" s="391"/>
      <c r="AC173" s="391"/>
      <c r="AD173" s="391"/>
      <c r="AE173" s="391"/>
      <c r="AF173" s="391"/>
      <c r="AG173" s="391"/>
      <c r="AH173" s="391"/>
      <c r="AI173" s="391"/>
      <c r="AJ173" s="391"/>
      <c r="AK173" s="391"/>
    </row>
    <row r="174" spans="1:38">
      <c r="B174" s="391"/>
      <c r="C174" s="391"/>
      <c r="D174" s="391"/>
      <c r="E174" s="391"/>
      <c r="F174" s="391"/>
      <c r="G174" s="391"/>
      <c r="H174" s="391"/>
      <c r="I174" s="391"/>
      <c r="J174" s="391"/>
      <c r="K174" s="391"/>
      <c r="L174" s="391"/>
      <c r="M174" s="391"/>
      <c r="N174" s="391"/>
      <c r="O174" s="391"/>
      <c r="P174" s="391"/>
      <c r="Q174" s="391"/>
      <c r="R174" s="391"/>
      <c r="S174" s="391"/>
      <c r="T174" s="391"/>
      <c r="U174" s="391"/>
      <c r="V174" s="391"/>
      <c r="W174" s="391"/>
      <c r="X174" s="391"/>
      <c r="Y174" s="391"/>
      <c r="Z174" s="391"/>
      <c r="AA174" s="391"/>
      <c r="AB174" s="391"/>
      <c r="AC174" s="391"/>
      <c r="AD174" s="391"/>
      <c r="AE174" s="391"/>
      <c r="AF174" s="391"/>
      <c r="AG174" s="391"/>
      <c r="AH174" s="391"/>
      <c r="AI174" s="391"/>
      <c r="AJ174" s="391"/>
      <c r="AK174" s="391"/>
    </row>
    <row r="175" spans="1:38">
      <c r="B175" s="391"/>
      <c r="C175" s="391"/>
      <c r="D175" s="391"/>
      <c r="E175" s="391"/>
      <c r="F175" s="391"/>
      <c r="G175" s="391"/>
      <c r="H175" s="391"/>
      <c r="I175" s="391"/>
      <c r="J175" s="391"/>
      <c r="K175" s="391"/>
      <c r="L175" s="391"/>
      <c r="M175" s="391"/>
      <c r="N175" s="391"/>
      <c r="O175" s="391"/>
      <c r="P175" s="391"/>
      <c r="Q175" s="391"/>
      <c r="R175" s="391"/>
      <c r="S175" s="391"/>
      <c r="T175" s="391"/>
      <c r="U175" s="391"/>
      <c r="V175" s="391"/>
      <c r="W175" s="391"/>
      <c r="X175" s="391"/>
      <c r="Y175" s="391"/>
      <c r="Z175" s="391"/>
      <c r="AA175" s="391"/>
      <c r="AB175" s="391"/>
      <c r="AC175" s="391"/>
      <c r="AD175" s="391"/>
      <c r="AE175" s="391"/>
      <c r="AF175" s="391"/>
      <c r="AG175" s="391"/>
      <c r="AH175" s="391"/>
      <c r="AI175" s="391"/>
      <c r="AJ175" s="391"/>
      <c r="AK175" s="391"/>
    </row>
    <row r="176" spans="1:38">
      <c r="B176" s="391"/>
      <c r="C176" s="391"/>
      <c r="D176" s="391"/>
      <c r="E176" s="391"/>
      <c r="F176" s="391"/>
      <c r="G176" s="391"/>
      <c r="H176" s="391"/>
      <c r="I176" s="391"/>
      <c r="J176" s="391"/>
      <c r="K176" s="391"/>
      <c r="L176" s="391"/>
      <c r="M176" s="391"/>
      <c r="N176" s="391"/>
      <c r="O176" s="391"/>
      <c r="P176" s="391"/>
      <c r="Q176" s="391"/>
      <c r="R176" s="391"/>
      <c r="S176" s="391"/>
      <c r="T176" s="391"/>
      <c r="U176" s="391"/>
      <c r="V176" s="391"/>
      <c r="W176" s="391"/>
      <c r="X176" s="391"/>
      <c r="Y176" s="391"/>
      <c r="Z176" s="391"/>
      <c r="AA176" s="391"/>
      <c r="AB176" s="391"/>
      <c r="AC176" s="391"/>
      <c r="AD176" s="391"/>
      <c r="AE176" s="391"/>
      <c r="AF176" s="391"/>
      <c r="AG176" s="391"/>
      <c r="AH176" s="391"/>
      <c r="AI176" s="391"/>
      <c r="AJ176" s="391"/>
      <c r="AK176" s="391"/>
    </row>
    <row r="177" spans="2:37">
      <c r="B177" s="391"/>
      <c r="C177" s="391"/>
      <c r="D177" s="391"/>
      <c r="E177" s="391"/>
      <c r="F177" s="391"/>
      <c r="G177" s="391"/>
      <c r="H177" s="391"/>
      <c r="I177" s="391"/>
      <c r="J177" s="391"/>
      <c r="K177" s="391"/>
      <c r="L177" s="391"/>
      <c r="M177" s="391"/>
      <c r="N177" s="391"/>
      <c r="O177" s="391"/>
      <c r="P177" s="391"/>
      <c r="Q177" s="391"/>
      <c r="R177" s="391"/>
      <c r="S177" s="391"/>
      <c r="T177" s="391"/>
      <c r="U177" s="391"/>
      <c r="V177" s="391"/>
      <c r="W177" s="391"/>
      <c r="X177" s="391"/>
      <c r="Y177" s="391"/>
      <c r="Z177" s="391"/>
      <c r="AA177" s="391"/>
      <c r="AB177" s="391"/>
      <c r="AC177" s="391"/>
      <c r="AD177" s="391"/>
      <c r="AE177" s="391"/>
      <c r="AF177" s="391"/>
      <c r="AG177" s="391"/>
      <c r="AH177" s="391"/>
      <c r="AI177" s="391"/>
      <c r="AJ177" s="391"/>
      <c r="AK177" s="391"/>
    </row>
    <row r="178" spans="2:37">
      <c r="B178" s="391"/>
      <c r="C178" s="391"/>
      <c r="D178" s="391"/>
      <c r="E178" s="391"/>
      <c r="F178" s="391"/>
      <c r="G178" s="391"/>
      <c r="H178" s="391"/>
      <c r="I178" s="391"/>
      <c r="J178" s="391"/>
      <c r="K178" s="391"/>
      <c r="L178" s="391"/>
      <c r="M178" s="391"/>
      <c r="N178" s="391"/>
      <c r="O178" s="391"/>
      <c r="P178" s="391"/>
      <c r="Q178" s="391"/>
      <c r="R178" s="391"/>
      <c r="S178" s="391"/>
      <c r="T178" s="391"/>
      <c r="U178" s="391"/>
      <c r="V178" s="391"/>
      <c r="W178" s="391"/>
      <c r="X178" s="391"/>
      <c r="Y178" s="391"/>
      <c r="Z178" s="391"/>
      <c r="AA178" s="391"/>
      <c r="AB178" s="391"/>
      <c r="AC178" s="391"/>
      <c r="AD178" s="391"/>
      <c r="AE178" s="391"/>
      <c r="AF178" s="391"/>
      <c r="AG178" s="391"/>
      <c r="AH178" s="391"/>
      <c r="AI178" s="391"/>
      <c r="AJ178" s="391"/>
      <c r="AK178" s="391"/>
    </row>
    <row r="179" spans="2:37">
      <c r="B179" s="391"/>
      <c r="C179" s="391"/>
      <c r="D179" s="391"/>
      <c r="E179" s="391"/>
      <c r="F179" s="391"/>
      <c r="G179" s="391"/>
      <c r="H179" s="391"/>
      <c r="I179" s="391"/>
      <c r="J179" s="391"/>
      <c r="K179" s="391"/>
      <c r="L179" s="391"/>
      <c r="M179" s="391"/>
      <c r="N179" s="391"/>
      <c r="O179" s="391"/>
      <c r="P179" s="391"/>
      <c r="Q179" s="391"/>
      <c r="R179" s="391"/>
      <c r="S179" s="391"/>
      <c r="T179" s="391"/>
      <c r="U179" s="391"/>
      <c r="V179" s="391"/>
      <c r="W179" s="391"/>
      <c r="X179" s="391"/>
      <c r="Y179" s="391"/>
      <c r="Z179" s="391"/>
      <c r="AA179" s="391"/>
      <c r="AB179" s="391"/>
      <c r="AC179" s="391"/>
      <c r="AD179" s="391"/>
      <c r="AE179" s="391"/>
      <c r="AF179" s="391"/>
      <c r="AG179" s="391"/>
      <c r="AH179" s="391"/>
      <c r="AI179" s="391"/>
      <c r="AJ179" s="391"/>
      <c r="AK179" s="391"/>
    </row>
    <row r="180" spans="2:37">
      <c r="B180" s="391"/>
      <c r="C180" s="391"/>
      <c r="D180" s="391"/>
      <c r="E180" s="391"/>
      <c r="F180" s="391"/>
      <c r="G180" s="391"/>
      <c r="H180" s="391"/>
      <c r="I180" s="391"/>
      <c r="J180" s="391"/>
      <c r="K180" s="391"/>
      <c r="L180" s="391"/>
      <c r="M180" s="391"/>
      <c r="N180" s="391"/>
      <c r="O180" s="391"/>
      <c r="P180" s="391"/>
      <c r="Q180" s="391"/>
      <c r="R180" s="391"/>
      <c r="S180" s="391"/>
      <c r="T180" s="391"/>
      <c r="U180" s="391"/>
      <c r="V180" s="391"/>
      <c r="W180" s="391"/>
      <c r="X180" s="391"/>
      <c r="Y180" s="391"/>
      <c r="Z180" s="391"/>
      <c r="AA180" s="391"/>
      <c r="AB180" s="391"/>
      <c r="AC180" s="391"/>
      <c r="AD180" s="391"/>
      <c r="AE180" s="391"/>
      <c r="AF180" s="391"/>
      <c r="AG180" s="391"/>
      <c r="AH180" s="391"/>
      <c r="AI180" s="391"/>
      <c r="AJ180" s="391"/>
      <c r="AK180" s="391"/>
    </row>
    <row r="181" spans="2:37">
      <c r="B181" s="391"/>
      <c r="C181" s="391"/>
      <c r="D181" s="391"/>
      <c r="E181" s="391"/>
      <c r="F181" s="391"/>
      <c r="G181" s="391"/>
      <c r="H181" s="391"/>
      <c r="I181" s="391"/>
      <c r="J181" s="391"/>
      <c r="K181" s="391"/>
      <c r="L181" s="391"/>
      <c r="M181" s="391"/>
      <c r="N181" s="391"/>
      <c r="O181" s="391"/>
      <c r="P181" s="391"/>
      <c r="Q181" s="391"/>
      <c r="R181" s="391"/>
      <c r="S181" s="391"/>
      <c r="T181" s="391"/>
      <c r="U181" s="391"/>
      <c r="V181" s="391"/>
      <c r="W181" s="391"/>
      <c r="X181" s="391"/>
      <c r="Y181" s="391"/>
      <c r="Z181" s="391"/>
      <c r="AA181" s="391"/>
      <c r="AB181" s="391"/>
      <c r="AC181" s="391"/>
      <c r="AD181" s="391"/>
      <c r="AE181" s="391"/>
      <c r="AF181" s="391"/>
      <c r="AG181" s="391"/>
      <c r="AH181" s="391"/>
      <c r="AI181" s="391"/>
      <c r="AJ181" s="391"/>
      <c r="AK181" s="391"/>
    </row>
    <row r="182" spans="2:37">
      <c r="B182" s="391"/>
      <c r="C182" s="391"/>
      <c r="D182" s="391"/>
      <c r="E182" s="391"/>
      <c r="F182" s="391"/>
      <c r="G182" s="391"/>
      <c r="H182" s="391"/>
      <c r="I182" s="391"/>
      <c r="J182" s="391"/>
      <c r="K182" s="391"/>
      <c r="L182" s="391"/>
      <c r="M182" s="391"/>
      <c r="N182" s="391"/>
      <c r="O182" s="391"/>
      <c r="P182" s="391"/>
      <c r="Q182" s="391"/>
      <c r="R182" s="391"/>
      <c r="S182" s="391"/>
      <c r="T182" s="391"/>
      <c r="U182" s="391"/>
      <c r="V182" s="391"/>
      <c r="W182" s="391"/>
      <c r="X182" s="391"/>
      <c r="Y182" s="391"/>
      <c r="Z182" s="391"/>
      <c r="AA182" s="391"/>
      <c r="AB182" s="391"/>
      <c r="AC182" s="391"/>
      <c r="AD182" s="391"/>
      <c r="AE182" s="391"/>
      <c r="AF182" s="391"/>
      <c r="AG182" s="391"/>
      <c r="AH182" s="391"/>
      <c r="AI182" s="391"/>
      <c r="AJ182" s="391"/>
      <c r="AK182" s="391"/>
    </row>
    <row r="183" spans="2:37">
      <c r="B183" s="391"/>
      <c r="C183" s="391"/>
      <c r="D183" s="391"/>
      <c r="E183" s="391"/>
      <c r="F183" s="391"/>
      <c r="G183" s="391"/>
      <c r="H183" s="391"/>
      <c r="I183" s="391"/>
      <c r="J183" s="391"/>
      <c r="K183" s="391"/>
      <c r="L183" s="391"/>
      <c r="M183" s="391"/>
      <c r="N183" s="391"/>
      <c r="O183" s="391"/>
      <c r="P183" s="391"/>
      <c r="Q183" s="391"/>
      <c r="R183" s="391"/>
      <c r="S183" s="391"/>
      <c r="T183" s="391"/>
      <c r="U183" s="391"/>
      <c r="V183" s="391"/>
      <c r="W183" s="391"/>
      <c r="X183" s="391"/>
      <c r="Y183" s="391"/>
      <c r="Z183" s="391"/>
      <c r="AA183" s="391"/>
      <c r="AB183" s="391"/>
      <c r="AC183" s="391"/>
      <c r="AD183" s="391"/>
      <c r="AE183" s="391"/>
      <c r="AF183" s="391"/>
      <c r="AG183" s="391"/>
      <c r="AH183" s="391"/>
      <c r="AI183" s="391"/>
      <c r="AJ183" s="391"/>
      <c r="AK183" s="391"/>
    </row>
    <row r="184" spans="2:37">
      <c r="C184" s="391"/>
    </row>
  </sheetData>
  <sheetProtection algorithmName="SHA-512" hashValue="lLl/nDELDT241kaZOa6btC2UJNp7ubBH5dU75lnYwRCoQW5xwrXyvSt7+91Pi/uiblRZfbGh/cYDCpip2lW7sg==" saltValue="znJl5jr/jEa/nYVws2l8Jw==" spinCount="100000" sheet="1"/>
  <dataConsolidate/>
  <mergeCells count="201">
    <mergeCell ref="G132:AK132"/>
    <mergeCell ref="B124:E132"/>
    <mergeCell ref="D56:AK56"/>
    <mergeCell ref="C76:AK76"/>
    <mergeCell ref="B143:AK143"/>
    <mergeCell ref="G125:AJ125"/>
    <mergeCell ref="G131:AK131"/>
    <mergeCell ref="B116:E119"/>
    <mergeCell ref="G116:AJ116"/>
    <mergeCell ref="G117:AK117"/>
    <mergeCell ref="G118:AK118"/>
    <mergeCell ref="B120:E123"/>
    <mergeCell ref="G120:AK120"/>
    <mergeCell ref="G121:AK121"/>
    <mergeCell ref="G123:AK123"/>
    <mergeCell ref="G122:AK122"/>
    <mergeCell ref="G126:AK126"/>
    <mergeCell ref="G127:AJ127"/>
    <mergeCell ref="G128:AK128"/>
    <mergeCell ref="B140:AJ140"/>
    <mergeCell ref="G129:AK129"/>
    <mergeCell ref="G124:AK124"/>
    <mergeCell ref="C102:AK102"/>
    <mergeCell ref="B107:E107"/>
    <mergeCell ref="B108:E111"/>
    <mergeCell ref="G108:AK108"/>
    <mergeCell ref="G110:AK110"/>
    <mergeCell ref="G111:AJ111"/>
    <mergeCell ref="C79:AK79"/>
    <mergeCell ref="B80:B82"/>
    <mergeCell ref="C80:F82"/>
    <mergeCell ref="C32:P32"/>
    <mergeCell ref="AN112:AN115"/>
    <mergeCell ref="B40:AK40"/>
    <mergeCell ref="C41:V41"/>
    <mergeCell ref="W41:AB41"/>
    <mergeCell ref="C39:AK39"/>
    <mergeCell ref="AN116:AN119"/>
    <mergeCell ref="AN120:AN123"/>
    <mergeCell ref="AN133:AN136"/>
    <mergeCell ref="AQ116:BE119"/>
    <mergeCell ref="AQ120:BE123"/>
    <mergeCell ref="AQ124:BE124"/>
    <mergeCell ref="AQ125:BE131"/>
    <mergeCell ref="AQ133:BE136"/>
    <mergeCell ref="AQ112:BE115"/>
    <mergeCell ref="AN124:AN132"/>
    <mergeCell ref="C169:I169"/>
    <mergeCell ref="J169:AJ169"/>
    <mergeCell ref="R150:AI150"/>
    <mergeCell ref="Y151:Z151"/>
    <mergeCell ref="AA151:AI151"/>
    <mergeCell ref="E150:F150"/>
    <mergeCell ref="H150:I150"/>
    <mergeCell ref="K150:L150"/>
    <mergeCell ref="O150:Q150"/>
    <mergeCell ref="J165:AJ165"/>
    <mergeCell ref="B163:AK163"/>
    <mergeCell ref="C159:AJ159"/>
    <mergeCell ref="C160:AJ160"/>
    <mergeCell ref="C166:I166"/>
    <mergeCell ref="J166:AJ166"/>
    <mergeCell ref="C167:I167"/>
    <mergeCell ref="J167:AJ167"/>
    <mergeCell ref="B158:AK158"/>
    <mergeCell ref="C165:I165"/>
    <mergeCell ref="R151:S151"/>
    <mergeCell ref="T151:X151"/>
    <mergeCell ref="C168:I168"/>
    <mergeCell ref="J168:AJ168"/>
    <mergeCell ref="C161:AJ161"/>
    <mergeCell ref="Z13:AK13"/>
    <mergeCell ref="B3:AL3"/>
    <mergeCell ref="B17:AC17"/>
    <mergeCell ref="C25:P25"/>
    <mergeCell ref="C26:P26"/>
    <mergeCell ref="Q25:V25"/>
    <mergeCell ref="Q26:V26"/>
    <mergeCell ref="Y24:Y28"/>
    <mergeCell ref="AE18:AE19"/>
    <mergeCell ref="B25:B26"/>
    <mergeCell ref="AQ24:BE28"/>
    <mergeCell ref="W18:AB18"/>
    <mergeCell ref="C24:P24"/>
    <mergeCell ref="Q27:V27"/>
    <mergeCell ref="Z1:AC1"/>
    <mergeCell ref="AD1:AK1"/>
    <mergeCell ref="H12:AK12"/>
    <mergeCell ref="B8:G10"/>
    <mergeCell ref="B7:G7"/>
    <mergeCell ref="B12:G12"/>
    <mergeCell ref="I8:M8"/>
    <mergeCell ref="H13:K13"/>
    <mergeCell ref="H10:AK10"/>
    <mergeCell ref="B11:G11"/>
    <mergeCell ref="H11:AK11"/>
    <mergeCell ref="B6:G6"/>
    <mergeCell ref="H6:AK6"/>
    <mergeCell ref="H7:AK7"/>
    <mergeCell ref="H9:AK9"/>
    <mergeCell ref="B13:G13"/>
    <mergeCell ref="V13:Y13"/>
    <mergeCell ref="C18:V18"/>
    <mergeCell ref="C19:V19"/>
    <mergeCell ref="L13:U13"/>
    <mergeCell ref="AQ18:BE18"/>
    <mergeCell ref="AQ69:BE69"/>
    <mergeCell ref="B29:B33"/>
    <mergeCell ref="C33:P33"/>
    <mergeCell ref="Q33:V33"/>
    <mergeCell ref="Q29:V29"/>
    <mergeCell ref="Q31:V31"/>
    <mergeCell ref="C36:AK36"/>
    <mergeCell ref="E60:R60"/>
    <mergeCell ref="W19:AB19"/>
    <mergeCell ref="C21:AK21"/>
    <mergeCell ref="C59:T59"/>
    <mergeCell ref="Q24:V24"/>
    <mergeCell ref="C28:P28"/>
    <mergeCell ref="Q28:V28"/>
    <mergeCell ref="C65:R65"/>
    <mergeCell ref="C66:D66"/>
    <mergeCell ref="E66:R66"/>
    <mergeCell ref="D67:AK67"/>
    <mergeCell ref="H68:H69"/>
    <mergeCell ref="I68:I69"/>
    <mergeCell ref="C37:AK37"/>
    <mergeCell ref="C38:AK38"/>
    <mergeCell ref="C29:P29"/>
    <mergeCell ref="Q30:V30"/>
    <mergeCell ref="C27:P27"/>
    <mergeCell ref="C31:P31"/>
    <mergeCell ref="C68:C71"/>
    <mergeCell ref="D68:G71"/>
    <mergeCell ref="J68:AK68"/>
    <mergeCell ref="J69:AK69"/>
    <mergeCell ref="B46:E46"/>
    <mergeCell ref="H70:H71"/>
    <mergeCell ref="I70:I71"/>
    <mergeCell ref="S70:AK70"/>
    <mergeCell ref="Q32:V32"/>
    <mergeCell ref="C30:P30"/>
    <mergeCell ref="B48:AK48"/>
    <mergeCell ref="B56:C56"/>
    <mergeCell ref="B45:E45"/>
    <mergeCell ref="F45:AK45"/>
    <mergeCell ref="B52:S52"/>
    <mergeCell ref="T52:X52"/>
    <mergeCell ref="B43:AK43"/>
    <mergeCell ref="C44:AK44"/>
    <mergeCell ref="F46:AK46"/>
    <mergeCell ref="B49:AK49"/>
    <mergeCell ref="B51:S51"/>
    <mergeCell ref="AQ45:BE46"/>
    <mergeCell ref="B50:AJ50"/>
    <mergeCell ref="G109:AJ109"/>
    <mergeCell ref="T88:AF88"/>
    <mergeCell ref="C83:AK83"/>
    <mergeCell ref="AQ71:BE71"/>
    <mergeCell ref="B85:AK85"/>
    <mergeCell ref="B99:AJ99"/>
    <mergeCell ref="F107:AK107"/>
    <mergeCell ref="I80:AK80"/>
    <mergeCell ref="I81:AK81"/>
    <mergeCell ref="I82:AK82"/>
    <mergeCell ref="J71:AK71"/>
    <mergeCell ref="B78:C78"/>
    <mergeCell ref="D94:AI94"/>
    <mergeCell ref="D78:Q78"/>
    <mergeCell ref="B67:B71"/>
    <mergeCell ref="AQ95:BE95"/>
    <mergeCell ref="AQ108:BE111"/>
    <mergeCell ref="AQ91:BE91"/>
    <mergeCell ref="G95:AJ95"/>
    <mergeCell ref="T51:X51"/>
    <mergeCell ref="C60:D60"/>
    <mergeCell ref="AN108:AN111"/>
    <mergeCell ref="C148:AJ148"/>
    <mergeCell ref="C145:AK145"/>
    <mergeCell ref="B88:Q88"/>
    <mergeCell ref="AI101:AK101"/>
    <mergeCell ref="B87:Q87"/>
    <mergeCell ref="T87:AF87"/>
    <mergeCell ref="C164:I164"/>
    <mergeCell ref="J164:AJ164"/>
    <mergeCell ref="B133:E136"/>
    <mergeCell ref="G133:AK133"/>
    <mergeCell ref="G134:AJ134"/>
    <mergeCell ref="G135:AJ135"/>
    <mergeCell ref="G136:AJ136"/>
    <mergeCell ref="G130:AK130"/>
    <mergeCell ref="B112:E115"/>
    <mergeCell ref="G112:AK112"/>
    <mergeCell ref="G114:AJ114"/>
    <mergeCell ref="G115:AK115"/>
    <mergeCell ref="G113:AJ113"/>
    <mergeCell ref="G119:AK119"/>
    <mergeCell ref="O151:Q151"/>
    <mergeCell ref="C98:AK98"/>
    <mergeCell ref="AI104:AK104"/>
    <mergeCell ref="C105:AK105"/>
  </mergeCells>
  <phoneticPr fontId="6"/>
  <conditionalFormatting sqref="B139:AJ139">
    <cfRule type="expression" dxfId="45" priority="4">
      <formula>AND($C$63=0,#REF!&lt;&gt;"")</formula>
    </cfRule>
  </conditionalFormatting>
  <conditionalFormatting sqref="B45:AK46">
    <cfRule type="expression" dxfId="44" priority="97">
      <formula>OR(AND($Q$33="", $H$7&lt;&gt;""), AND($Q$33=0, $H$7&lt;&gt;""))</formula>
    </cfRule>
  </conditionalFormatting>
  <conditionalFormatting sqref="B50:AK50 B99:AK99">
    <cfRule type="expression" dxfId="43" priority="173">
      <formula>$AK$60="○"</formula>
    </cfRule>
  </conditionalFormatting>
  <conditionalFormatting sqref="B59:AK73">
    <cfRule type="expression" dxfId="42" priority="172">
      <formula>$AM$56=TRUE</formula>
    </cfRule>
  </conditionalFormatting>
  <conditionalFormatting sqref="B78:AK83">
    <cfRule type="expression" dxfId="41" priority="185">
      <formula>$AM$76=TRUE</formula>
    </cfRule>
  </conditionalFormatting>
  <conditionalFormatting sqref="B99:AK99 B50:AK50">
    <cfRule type="expression" dxfId="40" priority="16">
      <formula>$BA$2="補助金様式を都道府県に提出"</formula>
    </cfRule>
  </conditionalFormatting>
  <conditionalFormatting sqref="B99:AK136">
    <cfRule type="expression" dxfId="39" priority="14">
      <formula>$AM$98=TRUE</formula>
    </cfRule>
  </conditionalFormatting>
  <conditionalFormatting sqref="B138:AK138">
    <cfRule type="expression" dxfId="38" priority="5">
      <formula>#REF!&lt;&gt;""</formula>
    </cfRule>
  </conditionalFormatting>
  <conditionalFormatting sqref="B140:AK140">
    <cfRule type="expression" dxfId="37" priority="1">
      <formula>$BA$2="補助金様式を都道府県に提出"</formula>
    </cfRule>
    <cfRule type="expression" dxfId="36" priority="2">
      <formula>$AK$60="○"</formula>
    </cfRule>
  </conditionalFormatting>
  <conditionalFormatting sqref="S87">
    <cfRule type="expression" dxfId="35" priority="58">
      <formula>$S$87="○"</formula>
    </cfRule>
  </conditionalFormatting>
  <conditionalFormatting sqref="S88">
    <cfRule type="expression" dxfId="34" priority="44">
      <formula>$S$88="○"</formula>
    </cfRule>
  </conditionalFormatting>
  <conditionalFormatting sqref="AK90">
    <cfRule type="expression" dxfId="33" priority="186">
      <formula>$AM$90=TRUE</formula>
    </cfRule>
  </conditionalFormatting>
  <conditionalFormatting sqref="AK159:AK161 AK164:AK169">
    <cfRule type="expression" dxfId="32" priority="36">
      <formula>AND(AK159="", $H$7&lt;&gt;"")</formula>
    </cfRule>
  </conditionalFormatting>
  <conditionalFormatting sqref="AO107:AZ107">
    <cfRule type="expression" dxfId="31" priority="147">
      <formula>OR(#REF!="該当",AND(#REF!="該当",#REF!="○"))</formula>
    </cfRule>
  </conditionalFormatting>
  <conditionalFormatting sqref="AQ18:BE18">
    <cfRule type="expression" dxfId="30" priority="98">
      <formula>$AE$18="○"</formula>
    </cfRule>
    <cfRule type="expression" dxfId="29" priority="107">
      <formula>AND(#REF!&lt;&gt;"×",$AE$18="○")</formula>
    </cfRule>
  </conditionalFormatting>
  <conditionalFormatting sqref="AQ24:BE28">
    <cfRule type="expression" dxfId="28" priority="40">
      <formula>$Y$24="○"</formula>
    </cfRule>
  </conditionalFormatting>
  <conditionalFormatting sqref="AQ45:BE46">
    <cfRule type="expression" dxfId="27" priority="7">
      <formula>OR($Q$33="", AND($Q$33&lt;&gt;"", $F$45&lt;&gt;"", $F$46&lt;&gt;""))</formula>
    </cfRule>
  </conditionalFormatting>
  <conditionalFormatting sqref="AQ69:BE69">
    <cfRule type="expression" dxfId="26" priority="246">
      <formula>OR(AND($AM$66=FALSE,$J$69=""),AND($AN$66=TRUE,$J$69&lt;&gt;""))</formula>
    </cfRule>
  </conditionalFormatting>
  <conditionalFormatting sqref="AQ71:BE71">
    <cfRule type="expression" dxfId="25" priority="245">
      <formula>OR(AND($AO$67=FALSE,$J$71=""),AND($AO$67=TRUE,$J$71&lt;&gt;""))</formula>
    </cfRule>
  </conditionalFormatting>
  <conditionalFormatting sqref="AQ91:BE91">
    <cfRule type="expression" dxfId="24" priority="19">
      <formula>OR($AK$90="○", $AK$90="")</formula>
    </cfRule>
  </conditionalFormatting>
  <conditionalFormatting sqref="AQ95:BE95">
    <cfRule type="expression" dxfId="23" priority="247">
      <formula>OR($AM$95=FALSE, AND($AM$95=TRUE, $G$95&lt;&gt;""))</formula>
    </cfRule>
  </conditionalFormatting>
  <conditionalFormatting sqref="AQ108:BE111">
    <cfRule type="expression" dxfId="22" priority="149">
      <formula>$AN$108&gt;=2</formula>
    </cfRule>
  </conditionalFormatting>
  <conditionalFormatting sqref="AQ112:BE115">
    <cfRule type="expression" dxfId="21" priority="168">
      <formula>$AN$112&gt;=2</formula>
    </cfRule>
  </conditionalFormatting>
  <conditionalFormatting sqref="AQ116:BE119">
    <cfRule type="expression" dxfId="20" priority="169">
      <formula>$AN$116&gt;=2</formula>
    </cfRule>
  </conditionalFormatting>
  <conditionalFormatting sqref="AQ120:BE123">
    <cfRule type="expression" dxfId="19" priority="170">
      <formula>$AN$120&gt;=2</formula>
    </cfRule>
  </conditionalFormatting>
  <conditionalFormatting sqref="AQ124:BE124">
    <cfRule type="expression" dxfId="18" priority="8">
      <formula>$AQ$124=""</formula>
    </cfRule>
  </conditionalFormatting>
  <conditionalFormatting sqref="AQ125:BE132">
    <cfRule type="expression" dxfId="17" priority="171">
      <formula>$AN$124&gt;=2</formula>
    </cfRule>
  </conditionalFormatting>
  <conditionalFormatting sqref="AQ133:BE136">
    <cfRule type="expression" dxfId="16" priority="13">
      <formula>$AN$133&gt;=2</formula>
    </cfRule>
  </conditionalFormatting>
  <conditionalFormatting sqref="AZ90:BA90">
    <cfRule type="expression" dxfId="15" priority="187">
      <formula>OR(#REF!&lt;&gt;"×",$AK$90="○")</formula>
    </cfRule>
  </conditionalFormatting>
  <dataValidations count="3">
    <dataValidation imeMode="halfAlpha" allowBlank="1" showInputMessage="1" showErrorMessage="1" sqref="H150:I150 B13 L13 L34:S34 AK144 L15 O15:V15 L16:S16 K150:L150 E150:F150 AD18:AE18 AA15:AB15 AE15:AK15" xr:uid="{00000000-0002-0000-0200-000000000000}"/>
    <dataValidation imeMode="hiragana" allowBlank="1" showInputMessage="1" showErrorMessage="1" sqref="T151" xr:uid="{935D08B5-181D-4623-AFDF-8D27AFFA51C4}"/>
    <dataValidation type="list" allowBlank="1" showInputMessage="1" showErrorMessage="1" sqref="N84:P84" xr:uid="{73E0B119-A576-432F-AE7E-36210015869E}">
      <formula1>"令和,平成"</formula1>
    </dataValidation>
  </dataValidations>
  <printOptions horizontalCentered="1"/>
  <pageMargins left="0.55118110236220474" right="0.55118110236220474" top="0.82677165354330717" bottom="0.23622047244094491" header="0.51181102362204722" footer="0.35433070866141736"/>
  <pageSetup paperSize="9" scale="75" orientation="portrait" r:id="rId1"/>
  <headerFooter alignWithMargins="0"/>
  <rowBreaks count="3" manualBreakCount="3">
    <brk id="47" max="37" man="1"/>
    <brk id="84" max="37" man="1"/>
    <brk id="141"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5580" r:id="rId4" name="Check Box 220">
              <controlPr defaultSize="0" autoFill="0" autoLine="0" autoPict="0">
                <anchor moveWithCells="1">
                  <from>
                    <xdr:col>1</xdr:col>
                    <xdr:colOff>200025</xdr:colOff>
                    <xdr:row>93</xdr:row>
                    <xdr:rowOff>333375</xdr:rowOff>
                  </from>
                  <to>
                    <xdr:col>2</xdr:col>
                    <xdr:colOff>19050</xdr:colOff>
                    <xdr:row>94</xdr:row>
                    <xdr:rowOff>381000</xdr:rowOff>
                  </to>
                </anchor>
              </controlPr>
            </control>
          </mc:Choice>
        </mc:AlternateContent>
        <mc:AlternateContent xmlns:mc="http://schemas.openxmlformats.org/markup-compatibility/2006">
          <mc:Choice Requires="x14">
            <control shapeId="15613" r:id="rId5" name="Check Box 253">
              <controlPr defaultSize="0" autoFill="0" autoLine="0" autoPict="0">
                <anchor moveWithCells="1">
                  <from>
                    <xdr:col>2</xdr:col>
                    <xdr:colOff>95250</xdr:colOff>
                    <xdr:row>58</xdr:row>
                    <xdr:rowOff>200025</xdr:rowOff>
                  </from>
                  <to>
                    <xdr:col>4</xdr:col>
                    <xdr:colOff>0</xdr:colOff>
                    <xdr:row>60</xdr:row>
                    <xdr:rowOff>0</xdr:rowOff>
                  </to>
                </anchor>
              </controlPr>
            </control>
          </mc:Choice>
        </mc:AlternateContent>
        <mc:AlternateContent xmlns:mc="http://schemas.openxmlformats.org/markup-compatibility/2006">
          <mc:Choice Requires="x14">
            <control shapeId="15614" r:id="rId6" name="Check Box 254">
              <controlPr defaultSize="0" autoFill="0" autoLine="0" autoPict="0">
                <anchor moveWithCells="1">
                  <from>
                    <xdr:col>2</xdr:col>
                    <xdr:colOff>85725</xdr:colOff>
                    <xdr:row>65</xdr:row>
                    <xdr:rowOff>19050</xdr:rowOff>
                  </from>
                  <to>
                    <xdr:col>4</xdr:col>
                    <xdr:colOff>0</xdr:colOff>
                    <xdr:row>65</xdr:row>
                    <xdr:rowOff>257175</xdr:rowOff>
                  </to>
                </anchor>
              </controlPr>
            </control>
          </mc:Choice>
        </mc:AlternateContent>
        <mc:AlternateContent xmlns:mc="http://schemas.openxmlformats.org/markup-compatibility/2006">
          <mc:Choice Requires="x14">
            <control shapeId="15615" r:id="rId7" name="Check Box 255">
              <controlPr defaultSize="0" autoFill="0" autoLine="0" autoPict="0">
                <anchor moveWithCells="1">
                  <from>
                    <xdr:col>7</xdr:col>
                    <xdr:colOff>0</xdr:colOff>
                    <xdr:row>67</xdr:row>
                    <xdr:rowOff>285750</xdr:rowOff>
                  </from>
                  <to>
                    <xdr:col>8</xdr:col>
                    <xdr:colOff>38100</xdr:colOff>
                    <xdr:row>68</xdr:row>
                    <xdr:rowOff>171450</xdr:rowOff>
                  </to>
                </anchor>
              </controlPr>
            </control>
          </mc:Choice>
        </mc:AlternateContent>
        <mc:AlternateContent xmlns:mc="http://schemas.openxmlformats.org/markup-compatibility/2006">
          <mc:Choice Requires="x14">
            <control shapeId="15616" r:id="rId8" name="Check Box 256">
              <controlPr defaultSize="0" autoFill="0" autoLine="0" autoPict="0">
                <anchor moveWithCells="1">
                  <from>
                    <xdr:col>7</xdr:col>
                    <xdr:colOff>19050</xdr:colOff>
                    <xdr:row>69</xdr:row>
                    <xdr:rowOff>190500</xdr:rowOff>
                  </from>
                  <to>
                    <xdr:col>8</xdr:col>
                    <xdr:colOff>57150</xdr:colOff>
                    <xdr:row>70</xdr:row>
                    <xdr:rowOff>247650</xdr:rowOff>
                  </to>
                </anchor>
              </controlPr>
            </control>
          </mc:Choice>
        </mc:AlternateContent>
        <mc:AlternateContent xmlns:mc="http://schemas.openxmlformats.org/markup-compatibility/2006">
          <mc:Choice Requires="x14">
            <control shapeId="15618" r:id="rId9" name="Check Box 258">
              <controlPr defaultSize="0" autoFill="0" autoLine="0" autoPict="0">
                <anchor moveWithCells="1">
                  <from>
                    <xdr:col>1</xdr:col>
                    <xdr:colOff>57150</xdr:colOff>
                    <xdr:row>77</xdr:row>
                    <xdr:rowOff>28575</xdr:rowOff>
                  </from>
                  <to>
                    <xdr:col>2</xdr:col>
                    <xdr:colOff>57150</xdr:colOff>
                    <xdr:row>77</xdr:row>
                    <xdr:rowOff>219075</xdr:rowOff>
                  </to>
                </anchor>
              </controlPr>
            </control>
          </mc:Choice>
        </mc:AlternateContent>
        <mc:AlternateContent xmlns:mc="http://schemas.openxmlformats.org/markup-compatibility/2006">
          <mc:Choice Requires="x14">
            <control shapeId="15619" r:id="rId10" name="Check Box 259">
              <controlPr defaultSize="0" autoFill="0" autoLine="0" autoPict="0">
                <anchor moveWithCells="1">
                  <from>
                    <xdr:col>5</xdr:col>
                    <xdr:colOff>190500</xdr:colOff>
                    <xdr:row>79</xdr:row>
                    <xdr:rowOff>57150</xdr:rowOff>
                  </from>
                  <to>
                    <xdr:col>7</xdr:col>
                    <xdr:colOff>76200</xdr:colOff>
                    <xdr:row>79</xdr:row>
                    <xdr:rowOff>304800</xdr:rowOff>
                  </to>
                </anchor>
              </controlPr>
            </control>
          </mc:Choice>
        </mc:AlternateContent>
        <mc:AlternateContent xmlns:mc="http://schemas.openxmlformats.org/markup-compatibility/2006">
          <mc:Choice Requires="x14">
            <control shapeId="15620" r:id="rId11" name="Check Box 260">
              <controlPr defaultSize="0" autoFill="0" autoLine="0" autoPict="0">
                <anchor moveWithCells="1">
                  <from>
                    <xdr:col>5</xdr:col>
                    <xdr:colOff>200025</xdr:colOff>
                    <xdr:row>80</xdr:row>
                    <xdr:rowOff>133350</xdr:rowOff>
                  </from>
                  <to>
                    <xdr:col>7</xdr:col>
                    <xdr:colOff>76200</xdr:colOff>
                    <xdr:row>80</xdr:row>
                    <xdr:rowOff>371475</xdr:rowOff>
                  </to>
                </anchor>
              </controlPr>
            </control>
          </mc:Choice>
        </mc:AlternateContent>
        <mc:AlternateContent xmlns:mc="http://schemas.openxmlformats.org/markup-compatibility/2006">
          <mc:Choice Requires="x14">
            <control shapeId="15621" r:id="rId12" name="Check Box 261">
              <controlPr defaultSize="0" autoFill="0" autoLine="0" autoPict="0">
                <anchor moveWithCells="1">
                  <from>
                    <xdr:col>5</xdr:col>
                    <xdr:colOff>200025</xdr:colOff>
                    <xdr:row>81</xdr:row>
                    <xdr:rowOff>123825</xdr:rowOff>
                  </from>
                  <to>
                    <xdr:col>7</xdr:col>
                    <xdr:colOff>57150</xdr:colOff>
                    <xdr:row>81</xdr:row>
                    <xdr:rowOff>342900</xdr:rowOff>
                  </to>
                </anchor>
              </controlPr>
            </control>
          </mc:Choice>
        </mc:AlternateContent>
        <mc:AlternateContent xmlns:mc="http://schemas.openxmlformats.org/markup-compatibility/2006">
          <mc:Choice Requires="x14">
            <control shapeId="15622" r:id="rId13" name="Check Box 262">
              <controlPr defaultSize="0" autoFill="0" autoLine="0" autoPict="0">
                <anchor moveWithCells="1">
                  <from>
                    <xdr:col>1</xdr:col>
                    <xdr:colOff>209550</xdr:colOff>
                    <xdr:row>90</xdr:row>
                    <xdr:rowOff>247650</xdr:rowOff>
                  </from>
                  <to>
                    <xdr:col>3</xdr:col>
                    <xdr:colOff>9525</xdr:colOff>
                    <xdr:row>91</xdr:row>
                    <xdr:rowOff>219075</xdr:rowOff>
                  </to>
                </anchor>
              </controlPr>
            </control>
          </mc:Choice>
        </mc:AlternateContent>
        <mc:AlternateContent xmlns:mc="http://schemas.openxmlformats.org/markup-compatibility/2006">
          <mc:Choice Requires="x14">
            <control shapeId="15623" r:id="rId14" name="Check Box 263">
              <controlPr defaultSize="0" autoFill="0" autoLine="0" autoPict="0">
                <anchor moveWithCells="1">
                  <from>
                    <xdr:col>1</xdr:col>
                    <xdr:colOff>209550</xdr:colOff>
                    <xdr:row>92</xdr:row>
                    <xdr:rowOff>0</xdr:rowOff>
                  </from>
                  <to>
                    <xdr:col>3</xdr:col>
                    <xdr:colOff>9525</xdr:colOff>
                    <xdr:row>93</xdr:row>
                    <xdr:rowOff>0</xdr:rowOff>
                  </to>
                </anchor>
              </controlPr>
            </control>
          </mc:Choice>
        </mc:AlternateContent>
        <mc:AlternateContent xmlns:mc="http://schemas.openxmlformats.org/markup-compatibility/2006">
          <mc:Choice Requires="x14">
            <control shapeId="15624" r:id="rId15" name="Check Box 264">
              <controlPr defaultSize="0" autoFill="0" autoLine="0" autoPict="0">
                <anchor moveWithCells="1">
                  <from>
                    <xdr:col>1</xdr:col>
                    <xdr:colOff>209550</xdr:colOff>
                    <xdr:row>92</xdr:row>
                    <xdr:rowOff>200025</xdr:rowOff>
                  </from>
                  <to>
                    <xdr:col>3</xdr:col>
                    <xdr:colOff>0</xdr:colOff>
                    <xdr:row>94</xdr:row>
                    <xdr:rowOff>0</xdr:rowOff>
                  </to>
                </anchor>
              </controlPr>
            </control>
          </mc:Choice>
        </mc:AlternateContent>
        <mc:AlternateContent xmlns:mc="http://schemas.openxmlformats.org/markup-compatibility/2006">
          <mc:Choice Requires="x14">
            <control shapeId="15669" r:id="rId16" name="Check Box 309">
              <controlPr defaultSize="0" autoFill="0" autoLine="0" autoPict="0">
                <anchor moveWithCells="1" sizeWithCells="1">
                  <from>
                    <xdr:col>4</xdr:col>
                    <xdr:colOff>180975</xdr:colOff>
                    <xdr:row>107</xdr:row>
                    <xdr:rowOff>0</xdr:rowOff>
                  </from>
                  <to>
                    <xdr:col>5</xdr:col>
                    <xdr:colOff>200025</xdr:colOff>
                    <xdr:row>108</xdr:row>
                    <xdr:rowOff>9525</xdr:rowOff>
                  </to>
                </anchor>
              </controlPr>
            </control>
          </mc:Choice>
        </mc:AlternateContent>
        <mc:AlternateContent xmlns:mc="http://schemas.openxmlformats.org/markup-compatibility/2006">
          <mc:Choice Requires="x14">
            <control shapeId="15670" r:id="rId17" name="Check Box 310">
              <controlPr defaultSize="0" autoFill="0" autoLine="0" autoPict="0">
                <anchor moveWithCells="1" sizeWithCells="1">
                  <from>
                    <xdr:col>4</xdr:col>
                    <xdr:colOff>180975</xdr:colOff>
                    <xdr:row>108</xdr:row>
                    <xdr:rowOff>19050</xdr:rowOff>
                  </from>
                  <to>
                    <xdr:col>5</xdr:col>
                    <xdr:colOff>200025</xdr:colOff>
                    <xdr:row>109</xdr:row>
                    <xdr:rowOff>28575</xdr:rowOff>
                  </to>
                </anchor>
              </controlPr>
            </control>
          </mc:Choice>
        </mc:AlternateContent>
        <mc:AlternateContent xmlns:mc="http://schemas.openxmlformats.org/markup-compatibility/2006">
          <mc:Choice Requires="x14">
            <control shapeId="15671" r:id="rId18" name="Check Box 311">
              <controlPr defaultSize="0" autoFill="0" autoLine="0" autoPict="0">
                <anchor moveWithCells="1" sizeWithCells="1">
                  <from>
                    <xdr:col>4</xdr:col>
                    <xdr:colOff>180975</xdr:colOff>
                    <xdr:row>108</xdr:row>
                    <xdr:rowOff>228600</xdr:rowOff>
                  </from>
                  <to>
                    <xdr:col>5</xdr:col>
                    <xdr:colOff>200025</xdr:colOff>
                    <xdr:row>110</xdr:row>
                    <xdr:rowOff>9525</xdr:rowOff>
                  </to>
                </anchor>
              </controlPr>
            </control>
          </mc:Choice>
        </mc:AlternateContent>
        <mc:AlternateContent xmlns:mc="http://schemas.openxmlformats.org/markup-compatibility/2006">
          <mc:Choice Requires="x14">
            <control shapeId="15672" r:id="rId19" name="Check Box 312">
              <controlPr defaultSize="0" autoFill="0" autoLine="0" autoPict="0">
                <anchor moveWithCells="1" sizeWithCells="1">
                  <from>
                    <xdr:col>4</xdr:col>
                    <xdr:colOff>180975</xdr:colOff>
                    <xdr:row>109</xdr:row>
                    <xdr:rowOff>219075</xdr:rowOff>
                  </from>
                  <to>
                    <xdr:col>5</xdr:col>
                    <xdr:colOff>200025</xdr:colOff>
                    <xdr:row>111</xdr:row>
                    <xdr:rowOff>19050</xdr:rowOff>
                  </to>
                </anchor>
              </controlPr>
            </control>
          </mc:Choice>
        </mc:AlternateContent>
        <mc:AlternateContent xmlns:mc="http://schemas.openxmlformats.org/markup-compatibility/2006">
          <mc:Choice Requires="x14">
            <control shapeId="15673" r:id="rId20" name="Check Box 313">
              <controlPr defaultSize="0" autoFill="0" autoLine="0" autoPict="0">
                <anchor moveWithCells="1">
                  <from>
                    <xdr:col>4</xdr:col>
                    <xdr:colOff>180975</xdr:colOff>
                    <xdr:row>111</xdr:row>
                    <xdr:rowOff>352425</xdr:rowOff>
                  </from>
                  <to>
                    <xdr:col>6</xdr:col>
                    <xdr:colOff>9525</xdr:colOff>
                    <xdr:row>112</xdr:row>
                    <xdr:rowOff>219075</xdr:rowOff>
                  </to>
                </anchor>
              </controlPr>
            </control>
          </mc:Choice>
        </mc:AlternateContent>
        <mc:AlternateContent xmlns:mc="http://schemas.openxmlformats.org/markup-compatibility/2006">
          <mc:Choice Requires="x14">
            <control shapeId="15674" r:id="rId21" name="Check Box 314">
              <controlPr defaultSize="0" autoFill="0" autoLine="0" autoPict="0">
                <anchor moveWithCells="1">
                  <from>
                    <xdr:col>4</xdr:col>
                    <xdr:colOff>180975</xdr:colOff>
                    <xdr:row>111</xdr:row>
                    <xdr:rowOff>9525</xdr:rowOff>
                  </from>
                  <to>
                    <xdr:col>6</xdr:col>
                    <xdr:colOff>9525</xdr:colOff>
                    <xdr:row>111</xdr:row>
                    <xdr:rowOff>342900</xdr:rowOff>
                  </to>
                </anchor>
              </controlPr>
            </control>
          </mc:Choice>
        </mc:AlternateContent>
        <mc:AlternateContent xmlns:mc="http://schemas.openxmlformats.org/markup-compatibility/2006">
          <mc:Choice Requires="x14">
            <control shapeId="15675" r:id="rId22" name="Check Box 315">
              <controlPr defaultSize="0" autoFill="0" autoLine="0" autoPict="0">
                <anchor moveWithCells="1">
                  <from>
                    <xdr:col>4</xdr:col>
                    <xdr:colOff>180975</xdr:colOff>
                    <xdr:row>112</xdr:row>
                    <xdr:rowOff>228600</xdr:rowOff>
                  </from>
                  <to>
                    <xdr:col>6</xdr:col>
                    <xdr:colOff>9525</xdr:colOff>
                    <xdr:row>113</xdr:row>
                    <xdr:rowOff>209550</xdr:rowOff>
                  </to>
                </anchor>
              </controlPr>
            </control>
          </mc:Choice>
        </mc:AlternateContent>
        <mc:AlternateContent xmlns:mc="http://schemas.openxmlformats.org/markup-compatibility/2006">
          <mc:Choice Requires="x14">
            <control shapeId="15676" r:id="rId23" name="Check Box 316">
              <controlPr defaultSize="0" autoFill="0" autoLine="0" autoPict="0">
                <anchor moveWithCells="1">
                  <from>
                    <xdr:col>4</xdr:col>
                    <xdr:colOff>180975</xdr:colOff>
                    <xdr:row>113</xdr:row>
                    <xdr:rowOff>219075</xdr:rowOff>
                  </from>
                  <to>
                    <xdr:col>6</xdr:col>
                    <xdr:colOff>9525</xdr:colOff>
                    <xdr:row>115</xdr:row>
                    <xdr:rowOff>9525</xdr:rowOff>
                  </to>
                </anchor>
              </controlPr>
            </control>
          </mc:Choice>
        </mc:AlternateContent>
        <mc:AlternateContent xmlns:mc="http://schemas.openxmlformats.org/markup-compatibility/2006">
          <mc:Choice Requires="x14">
            <control shapeId="15677" r:id="rId24" name="Check Box 317">
              <controlPr defaultSize="0" autoFill="0" autoLine="0" autoPict="0">
                <anchor moveWithCells="1">
                  <from>
                    <xdr:col>4</xdr:col>
                    <xdr:colOff>180975</xdr:colOff>
                    <xdr:row>115</xdr:row>
                    <xdr:rowOff>9525</xdr:rowOff>
                  </from>
                  <to>
                    <xdr:col>6</xdr:col>
                    <xdr:colOff>9525</xdr:colOff>
                    <xdr:row>116</xdr:row>
                    <xdr:rowOff>28575</xdr:rowOff>
                  </to>
                </anchor>
              </controlPr>
            </control>
          </mc:Choice>
        </mc:AlternateContent>
        <mc:AlternateContent xmlns:mc="http://schemas.openxmlformats.org/markup-compatibility/2006">
          <mc:Choice Requires="x14">
            <control shapeId="15678" r:id="rId25" name="Check Box 318">
              <controlPr defaultSize="0" autoFill="0" autoLine="0" autoPict="0">
                <anchor moveWithCells="1">
                  <from>
                    <xdr:col>4</xdr:col>
                    <xdr:colOff>180975</xdr:colOff>
                    <xdr:row>116</xdr:row>
                    <xdr:rowOff>0</xdr:rowOff>
                  </from>
                  <to>
                    <xdr:col>6</xdr:col>
                    <xdr:colOff>9525</xdr:colOff>
                    <xdr:row>117</xdr:row>
                    <xdr:rowOff>9525</xdr:rowOff>
                  </to>
                </anchor>
              </controlPr>
            </control>
          </mc:Choice>
        </mc:AlternateContent>
        <mc:AlternateContent xmlns:mc="http://schemas.openxmlformats.org/markup-compatibility/2006">
          <mc:Choice Requires="x14">
            <control shapeId="15679" r:id="rId26" name="Check Box 319">
              <controlPr defaultSize="0" autoFill="0" autoLine="0" autoPict="0">
                <anchor moveWithCells="1">
                  <from>
                    <xdr:col>4</xdr:col>
                    <xdr:colOff>180975</xdr:colOff>
                    <xdr:row>117</xdr:row>
                    <xdr:rowOff>28575</xdr:rowOff>
                  </from>
                  <to>
                    <xdr:col>6</xdr:col>
                    <xdr:colOff>9525</xdr:colOff>
                    <xdr:row>117</xdr:row>
                    <xdr:rowOff>247650</xdr:rowOff>
                  </to>
                </anchor>
              </controlPr>
            </control>
          </mc:Choice>
        </mc:AlternateContent>
        <mc:AlternateContent xmlns:mc="http://schemas.openxmlformats.org/markup-compatibility/2006">
          <mc:Choice Requires="x14">
            <control shapeId="15680" r:id="rId27" name="Check Box 320">
              <controlPr defaultSize="0" autoFill="0" autoLine="0" autoPict="0">
                <anchor moveWithCells="1">
                  <from>
                    <xdr:col>4</xdr:col>
                    <xdr:colOff>180975</xdr:colOff>
                    <xdr:row>118</xdr:row>
                    <xdr:rowOff>0</xdr:rowOff>
                  </from>
                  <to>
                    <xdr:col>6</xdr:col>
                    <xdr:colOff>9525</xdr:colOff>
                    <xdr:row>119</xdr:row>
                    <xdr:rowOff>28575</xdr:rowOff>
                  </to>
                </anchor>
              </controlPr>
            </control>
          </mc:Choice>
        </mc:AlternateContent>
        <mc:AlternateContent xmlns:mc="http://schemas.openxmlformats.org/markup-compatibility/2006">
          <mc:Choice Requires="x14">
            <control shapeId="15681" r:id="rId28" name="Check Box 321">
              <controlPr defaultSize="0" autoFill="0" autoLine="0" autoPict="0">
                <anchor moveWithCells="1">
                  <from>
                    <xdr:col>4</xdr:col>
                    <xdr:colOff>180975</xdr:colOff>
                    <xdr:row>118</xdr:row>
                    <xdr:rowOff>228600</xdr:rowOff>
                  </from>
                  <to>
                    <xdr:col>6</xdr:col>
                    <xdr:colOff>9525</xdr:colOff>
                    <xdr:row>119</xdr:row>
                    <xdr:rowOff>209550</xdr:rowOff>
                  </to>
                </anchor>
              </controlPr>
            </control>
          </mc:Choice>
        </mc:AlternateContent>
        <mc:AlternateContent xmlns:mc="http://schemas.openxmlformats.org/markup-compatibility/2006">
          <mc:Choice Requires="x14">
            <control shapeId="15682" r:id="rId29" name="Check Box 322">
              <controlPr defaultSize="0" autoFill="0" autoLine="0" autoPict="0">
                <anchor moveWithCells="1">
                  <from>
                    <xdr:col>4</xdr:col>
                    <xdr:colOff>180975</xdr:colOff>
                    <xdr:row>120</xdr:row>
                    <xdr:rowOff>9525</xdr:rowOff>
                  </from>
                  <to>
                    <xdr:col>6</xdr:col>
                    <xdr:colOff>9525</xdr:colOff>
                    <xdr:row>121</xdr:row>
                    <xdr:rowOff>9525</xdr:rowOff>
                  </to>
                </anchor>
              </controlPr>
            </control>
          </mc:Choice>
        </mc:AlternateContent>
        <mc:AlternateContent xmlns:mc="http://schemas.openxmlformats.org/markup-compatibility/2006">
          <mc:Choice Requires="x14">
            <control shapeId="15683" r:id="rId30" name="Check Box 323">
              <controlPr defaultSize="0" autoFill="0" autoLine="0" autoPict="0">
                <anchor moveWithCells="1">
                  <from>
                    <xdr:col>4</xdr:col>
                    <xdr:colOff>180975</xdr:colOff>
                    <xdr:row>121</xdr:row>
                    <xdr:rowOff>9525</xdr:rowOff>
                  </from>
                  <to>
                    <xdr:col>6</xdr:col>
                    <xdr:colOff>9525</xdr:colOff>
                    <xdr:row>121</xdr:row>
                    <xdr:rowOff>219075</xdr:rowOff>
                  </to>
                </anchor>
              </controlPr>
            </control>
          </mc:Choice>
        </mc:AlternateContent>
        <mc:AlternateContent xmlns:mc="http://schemas.openxmlformats.org/markup-compatibility/2006">
          <mc:Choice Requires="x14">
            <control shapeId="15684" r:id="rId31" name="Check Box 324">
              <controlPr defaultSize="0" autoFill="0" autoLine="0" autoPict="0">
                <anchor moveWithCells="1">
                  <from>
                    <xdr:col>4</xdr:col>
                    <xdr:colOff>180975</xdr:colOff>
                    <xdr:row>121</xdr:row>
                    <xdr:rowOff>219075</xdr:rowOff>
                  </from>
                  <to>
                    <xdr:col>6</xdr:col>
                    <xdr:colOff>9525</xdr:colOff>
                    <xdr:row>122</xdr:row>
                    <xdr:rowOff>209550</xdr:rowOff>
                  </to>
                </anchor>
              </controlPr>
            </control>
          </mc:Choice>
        </mc:AlternateContent>
        <mc:AlternateContent xmlns:mc="http://schemas.openxmlformats.org/markup-compatibility/2006">
          <mc:Choice Requires="x14">
            <control shapeId="15685" r:id="rId32" name="Check Box 325">
              <controlPr defaultSize="0" autoFill="0" autoLine="0" autoPict="0">
                <anchor moveWithCells="1" sizeWithCells="1">
                  <from>
                    <xdr:col>4</xdr:col>
                    <xdr:colOff>180975</xdr:colOff>
                    <xdr:row>123</xdr:row>
                    <xdr:rowOff>0</xdr:rowOff>
                  </from>
                  <to>
                    <xdr:col>5</xdr:col>
                    <xdr:colOff>200025</xdr:colOff>
                    <xdr:row>123</xdr:row>
                    <xdr:rowOff>295275</xdr:rowOff>
                  </to>
                </anchor>
              </controlPr>
            </control>
          </mc:Choice>
        </mc:AlternateContent>
        <mc:AlternateContent xmlns:mc="http://schemas.openxmlformats.org/markup-compatibility/2006">
          <mc:Choice Requires="x14">
            <control shapeId="15686" r:id="rId33" name="Check Box 326">
              <controlPr defaultSize="0" autoFill="0" autoLine="0" autoPict="0">
                <anchor moveWithCells="1" sizeWithCells="1">
                  <from>
                    <xdr:col>4</xdr:col>
                    <xdr:colOff>180975</xdr:colOff>
                    <xdr:row>123</xdr:row>
                    <xdr:rowOff>257175</xdr:rowOff>
                  </from>
                  <to>
                    <xdr:col>5</xdr:col>
                    <xdr:colOff>200025</xdr:colOff>
                    <xdr:row>125</xdr:row>
                    <xdr:rowOff>19050</xdr:rowOff>
                  </to>
                </anchor>
              </controlPr>
            </control>
          </mc:Choice>
        </mc:AlternateContent>
        <mc:AlternateContent xmlns:mc="http://schemas.openxmlformats.org/markup-compatibility/2006">
          <mc:Choice Requires="x14">
            <control shapeId="15687" r:id="rId34" name="Check Box 327">
              <controlPr defaultSize="0" autoFill="0" autoLine="0" autoPict="0">
                <anchor moveWithCells="1" sizeWithCells="1">
                  <from>
                    <xdr:col>4</xdr:col>
                    <xdr:colOff>180975</xdr:colOff>
                    <xdr:row>124</xdr:row>
                    <xdr:rowOff>228600</xdr:rowOff>
                  </from>
                  <to>
                    <xdr:col>5</xdr:col>
                    <xdr:colOff>200025</xdr:colOff>
                    <xdr:row>126</xdr:row>
                    <xdr:rowOff>9525</xdr:rowOff>
                  </to>
                </anchor>
              </controlPr>
            </control>
          </mc:Choice>
        </mc:AlternateContent>
        <mc:AlternateContent xmlns:mc="http://schemas.openxmlformats.org/markup-compatibility/2006">
          <mc:Choice Requires="x14">
            <control shapeId="15688" r:id="rId35" name="Check Box 328">
              <controlPr defaultSize="0" autoFill="0" autoLine="0" autoPict="0">
                <anchor moveWithCells="1" sizeWithCells="1">
                  <from>
                    <xdr:col>4</xdr:col>
                    <xdr:colOff>180975</xdr:colOff>
                    <xdr:row>126</xdr:row>
                    <xdr:rowOff>0</xdr:rowOff>
                  </from>
                  <to>
                    <xdr:col>5</xdr:col>
                    <xdr:colOff>200025</xdr:colOff>
                    <xdr:row>127</xdr:row>
                    <xdr:rowOff>38100</xdr:rowOff>
                  </to>
                </anchor>
              </controlPr>
            </control>
          </mc:Choice>
        </mc:AlternateContent>
        <mc:AlternateContent xmlns:mc="http://schemas.openxmlformats.org/markup-compatibility/2006">
          <mc:Choice Requires="x14">
            <control shapeId="15689" r:id="rId36" name="Check Box 329">
              <controlPr defaultSize="0" autoFill="0" autoLine="0" autoPict="0">
                <anchor moveWithCells="1" sizeWithCells="1">
                  <from>
                    <xdr:col>4</xdr:col>
                    <xdr:colOff>180975</xdr:colOff>
                    <xdr:row>127</xdr:row>
                    <xdr:rowOff>0</xdr:rowOff>
                  </from>
                  <to>
                    <xdr:col>5</xdr:col>
                    <xdr:colOff>200025</xdr:colOff>
                    <xdr:row>128</xdr:row>
                    <xdr:rowOff>47625</xdr:rowOff>
                  </to>
                </anchor>
              </controlPr>
            </control>
          </mc:Choice>
        </mc:AlternateContent>
        <mc:AlternateContent xmlns:mc="http://schemas.openxmlformats.org/markup-compatibility/2006">
          <mc:Choice Requires="x14">
            <control shapeId="15690" r:id="rId37" name="Check Box 330">
              <controlPr defaultSize="0" autoFill="0" autoLine="0" autoPict="0">
                <anchor moveWithCells="1">
                  <from>
                    <xdr:col>4</xdr:col>
                    <xdr:colOff>180975</xdr:colOff>
                    <xdr:row>132</xdr:row>
                    <xdr:rowOff>0</xdr:rowOff>
                  </from>
                  <to>
                    <xdr:col>6</xdr:col>
                    <xdr:colOff>9525</xdr:colOff>
                    <xdr:row>132</xdr:row>
                    <xdr:rowOff>219075</xdr:rowOff>
                  </to>
                </anchor>
              </controlPr>
            </control>
          </mc:Choice>
        </mc:AlternateContent>
        <mc:AlternateContent xmlns:mc="http://schemas.openxmlformats.org/markup-compatibility/2006">
          <mc:Choice Requires="x14">
            <control shapeId="15691" r:id="rId38" name="Check Box 331">
              <controlPr defaultSize="0" autoFill="0" autoLine="0" autoPict="0">
                <anchor moveWithCells="1">
                  <from>
                    <xdr:col>4</xdr:col>
                    <xdr:colOff>180975</xdr:colOff>
                    <xdr:row>133</xdr:row>
                    <xdr:rowOff>0</xdr:rowOff>
                  </from>
                  <to>
                    <xdr:col>6</xdr:col>
                    <xdr:colOff>9525</xdr:colOff>
                    <xdr:row>133</xdr:row>
                    <xdr:rowOff>219075</xdr:rowOff>
                  </to>
                </anchor>
              </controlPr>
            </control>
          </mc:Choice>
        </mc:AlternateContent>
        <mc:AlternateContent xmlns:mc="http://schemas.openxmlformats.org/markup-compatibility/2006">
          <mc:Choice Requires="x14">
            <control shapeId="15692" r:id="rId39" name="Check Box 332">
              <controlPr defaultSize="0" autoFill="0" autoLine="0" autoPict="0">
                <anchor moveWithCells="1">
                  <from>
                    <xdr:col>4</xdr:col>
                    <xdr:colOff>180975</xdr:colOff>
                    <xdr:row>134</xdr:row>
                    <xdr:rowOff>0</xdr:rowOff>
                  </from>
                  <to>
                    <xdr:col>6</xdr:col>
                    <xdr:colOff>9525</xdr:colOff>
                    <xdr:row>134</xdr:row>
                    <xdr:rowOff>219075</xdr:rowOff>
                  </to>
                </anchor>
              </controlPr>
            </control>
          </mc:Choice>
        </mc:AlternateContent>
        <mc:AlternateContent xmlns:mc="http://schemas.openxmlformats.org/markup-compatibility/2006">
          <mc:Choice Requires="x14">
            <control shapeId="15693" r:id="rId40" name="Check Box 333">
              <controlPr defaultSize="0" autoFill="0" autoLine="0" autoPict="0">
                <anchor moveWithCells="1">
                  <from>
                    <xdr:col>4</xdr:col>
                    <xdr:colOff>180975</xdr:colOff>
                    <xdr:row>135</xdr:row>
                    <xdr:rowOff>0</xdr:rowOff>
                  </from>
                  <to>
                    <xdr:col>6</xdr:col>
                    <xdr:colOff>9525</xdr:colOff>
                    <xdr:row>135</xdr:row>
                    <xdr:rowOff>219075</xdr:rowOff>
                  </to>
                </anchor>
              </controlPr>
            </control>
          </mc:Choice>
        </mc:AlternateContent>
        <mc:AlternateContent xmlns:mc="http://schemas.openxmlformats.org/markup-compatibility/2006">
          <mc:Choice Requires="x14">
            <control shapeId="15694" r:id="rId41" name="Check Box 334">
              <controlPr defaultSize="0" autoFill="0" autoLine="0" autoPict="0">
                <anchor moveWithCells="1" sizeWithCells="1">
                  <from>
                    <xdr:col>4</xdr:col>
                    <xdr:colOff>180975</xdr:colOff>
                    <xdr:row>129</xdr:row>
                    <xdr:rowOff>9525</xdr:rowOff>
                  </from>
                  <to>
                    <xdr:col>5</xdr:col>
                    <xdr:colOff>200025</xdr:colOff>
                    <xdr:row>130</xdr:row>
                    <xdr:rowOff>38100</xdr:rowOff>
                  </to>
                </anchor>
              </controlPr>
            </control>
          </mc:Choice>
        </mc:AlternateContent>
        <mc:AlternateContent xmlns:mc="http://schemas.openxmlformats.org/markup-compatibility/2006">
          <mc:Choice Requires="x14">
            <control shapeId="15695" r:id="rId42" name="Check Box 335">
              <controlPr defaultSize="0" autoFill="0" autoLine="0" autoPict="0">
                <anchor moveWithCells="1" sizeWithCells="1">
                  <from>
                    <xdr:col>4</xdr:col>
                    <xdr:colOff>180975</xdr:colOff>
                    <xdr:row>130</xdr:row>
                    <xdr:rowOff>0</xdr:rowOff>
                  </from>
                  <to>
                    <xdr:col>5</xdr:col>
                    <xdr:colOff>200025</xdr:colOff>
                    <xdr:row>131</xdr:row>
                    <xdr:rowOff>57150</xdr:rowOff>
                  </to>
                </anchor>
              </controlPr>
            </control>
          </mc:Choice>
        </mc:AlternateContent>
        <mc:AlternateContent xmlns:mc="http://schemas.openxmlformats.org/markup-compatibility/2006">
          <mc:Choice Requires="x14">
            <control shapeId="15696" r:id="rId43" name="Check Box 336">
              <controlPr defaultSize="0" autoFill="0" autoLine="0" autoPict="0">
                <anchor moveWithCells="1" sizeWithCells="1">
                  <from>
                    <xdr:col>4</xdr:col>
                    <xdr:colOff>180975</xdr:colOff>
                    <xdr:row>128</xdr:row>
                    <xdr:rowOff>0</xdr:rowOff>
                  </from>
                  <to>
                    <xdr:col>5</xdr:col>
                    <xdr:colOff>200025</xdr:colOff>
                    <xdr:row>129</xdr:row>
                    <xdr:rowOff>19050</xdr:rowOff>
                  </to>
                </anchor>
              </controlPr>
            </control>
          </mc:Choice>
        </mc:AlternateContent>
        <mc:AlternateContent xmlns:mc="http://schemas.openxmlformats.org/markup-compatibility/2006">
          <mc:Choice Requires="x14">
            <control shapeId="15612" r:id="rId44" name="Check Box 252">
              <controlPr defaultSize="0" autoFill="0" autoLine="0" autoPict="0">
                <anchor moveWithCells="1">
                  <from>
                    <xdr:col>1</xdr:col>
                    <xdr:colOff>66675</xdr:colOff>
                    <xdr:row>55</xdr:row>
                    <xdr:rowOff>19050</xdr:rowOff>
                  </from>
                  <to>
                    <xdr:col>2</xdr:col>
                    <xdr:colOff>123825</xdr:colOff>
                    <xdr:row>55</xdr:row>
                    <xdr:rowOff>266700</xdr:rowOff>
                  </to>
                </anchor>
              </controlPr>
            </control>
          </mc:Choice>
        </mc:AlternateContent>
        <mc:AlternateContent xmlns:mc="http://schemas.openxmlformats.org/markup-compatibility/2006">
          <mc:Choice Requires="x14">
            <control shapeId="15698" r:id="rId45" name="Check Box 338">
              <controlPr defaultSize="0" autoFill="0" autoLine="0" autoPict="0">
                <anchor moveWithCells="1">
                  <from>
                    <xdr:col>1</xdr:col>
                    <xdr:colOff>209550</xdr:colOff>
                    <xdr:row>94</xdr:row>
                    <xdr:rowOff>85725</xdr:rowOff>
                  </from>
                  <to>
                    <xdr:col>3</xdr:col>
                    <xdr:colOff>0</xdr:colOff>
                    <xdr:row>94</xdr:row>
                    <xdr:rowOff>304800</xdr:rowOff>
                  </to>
                </anchor>
              </controlPr>
            </control>
          </mc:Choice>
        </mc:AlternateContent>
        <mc:AlternateContent xmlns:mc="http://schemas.openxmlformats.org/markup-compatibility/2006">
          <mc:Choice Requires="x14">
            <control shapeId="15700" r:id="rId46" name="Check Box 340">
              <controlPr defaultSize="0" autoFill="0" autoLine="0" autoPict="0">
                <anchor moveWithCells="1" sizeWithCells="1">
                  <from>
                    <xdr:col>4</xdr:col>
                    <xdr:colOff>180975</xdr:colOff>
                    <xdr:row>130</xdr:row>
                    <xdr:rowOff>257175</xdr:rowOff>
                  </from>
                  <to>
                    <xdr:col>5</xdr:col>
                    <xdr:colOff>200025</xdr:colOff>
                    <xdr:row>132</xdr:row>
                    <xdr:rowOff>66675</xdr:rowOff>
                  </to>
                </anchor>
              </controlPr>
            </control>
          </mc:Choice>
        </mc:AlternateContent>
        <mc:AlternateContent xmlns:mc="http://schemas.openxmlformats.org/markup-compatibility/2006">
          <mc:Choice Requires="x14">
            <control shapeId="15617" r:id="rId47" name="Check Box 257">
              <controlPr defaultSize="0" autoFill="0" autoLine="0" autoPict="0">
                <anchor moveWithCells="1">
                  <from>
                    <xdr:col>0</xdr:col>
                    <xdr:colOff>161925</xdr:colOff>
                    <xdr:row>75</xdr:row>
                    <xdr:rowOff>19050</xdr:rowOff>
                  </from>
                  <to>
                    <xdr:col>2</xdr:col>
                    <xdr:colOff>95250</xdr:colOff>
                    <xdr:row>75</xdr:row>
                    <xdr:rowOff>257175</xdr:rowOff>
                  </to>
                </anchor>
              </controlPr>
            </control>
          </mc:Choice>
        </mc:AlternateContent>
        <mc:AlternateContent xmlns:mc="http://schemas.openxmlformats.org/markup-compatibility/2006">
          <mc:Choice Requires="x14">
            <control shapeId="15701" r:id="rId48" name="Check Box 341">
              <controlPr defaultSize="0" autoFill="0" autoLine="0" autoPict="0">
                <anchor moveWithCells="1">
                  <from>
                    <xdr:col>1</xdr:col>
                    <xdr:colOff>0</xdr:colOff>
                    <xdr:row>96</xdr:row>
                    <xdr:rowOff>209550</xdr:rowOff>
                  </from>
                  <to>
                    <xdr:col>2</xdr:col>
                    <xdr:colOff>57150</xdr:colOff>
                    <xdr:row>97</xdr:row>
                    <xdr:rowOff>238125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20" id="{5231C515-CB69-44E9-8882-E190998C8113}">
            <xm:f>AND('別紙様式3-2（処遇改善加算　個票）'!$N$6=0, $H$7&lt;&gt;"")</xm:f>
            <x14:dxf>
              <font>
                <color theme="0" tint="-4.9989318521683403E-2"/>
              </font>
              <fill>
                <patternFill>
                  <bgColor theme="0" tint="-4.9989318521683403E-2"/>
                </patternFill>
              </fill>
              <border>
                <left/>
                <right/>
                <top/>
                <bottom/>
                <vertical/>
                <horizontal/>
              </border>
            </x14:dxf>
          </x14:cfRule>
          <xm:sqref>B52:S52</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FBEF8-726C-49C3-BCA3-09F8343BC308}">
  <sheetPr codeName="Sheet4">
    <pageSetUpPr fitToPage="1"/>
  </sheetPr>
  <dimension ref="A1:AQ113"/>
  <sheetViews>
    <sheetView view="pageBreakPreview" zoomScale="80" zoomScaleNormal="120" zoomScaleSheetLayoutView="80" workbookViewId="0">
      <selection activeCell="P14" sqref="P14"/>
    </sheetView>
  </sheetViews>
  <sheetFormatPr defaultColWidth="9" defaultRowHeight="13.5"/>
  <cols>
    <col min="1" max="1" width="4.75" style="129" customWidth="1"/>
    <col min="2" max="9" width="1.5" style="129" customWidth="1"/>
    <col min="10" max="10" width="12.125" style="129" customWidth="1"/>
    <col min="11" max="11" width="9.25" style="129" customWidth="1"/>
    <col min="12" max="12" width="10.125" style="129" customWidth="1"/>
    <col min="13" max="13" width="19.5" style="129" customWidth="1"/>
    <col min="14" max="14" width="30.25" style="129" customWidth="1"/>
    <col min="15" max="15" width="16.75" style="443" customWidth="1"/>
    <col min="16" max="17" width="13.75" style="443" customWidth="1"/>
    <col min="18" max="18" width="10.625" style="443" customWidth="1"/>
    <col min="19" max="19" width="6" style="443" customWidth="1"/>
    <col min="20" max="20" width="10.625" style="443" customWidth="1"/>
    <col min="21" max="21" width="19.75" style="460" customWidth="1"/>
    <col min="22" max="22" width="15.875" style="443" customWidth="1"/>
    <col min="23" max="23" width="14.75" style="443" customWidth="1"/>
    <col min="24" max="24" width="13.75" style="391" customWidth="1"/>
    <col min="25" max="25" width="10.625" style="443" customWidth="1"/>
    <col min="26" max="26" width="15.875" style="443" customWidth="1"/>
    <col min="27" max="27" width="19.75" style="460" customWidth="1"/>
    <col min="28" max="30" width="15.125" style="499" customWidth="1"/>
    <col min="31" max="31" width="10.75" style="499" customWidth="1"/>
    <col min="32" max="32" width="12.75" style="501" customWidth="1"/>
    <col min="33" max="33" width="15.75" style="499" customWidth="1"/>
    <col min="34" max="34" width="31.125" style="502" customWidth="1"/>
    <col min="35" max="35" width="10.75" style="129" customWidth="1"/>
    <col min="36" max="37" width="24.75" style="129" customWidth="1"/>
    <col min="38" max="16384" width="9" style="394"/>
  </cols>
  <sheetData>
    <row r="1" spans="1:38" ht="27" customHeight="1">
      <c r="A1" s="392" t="s">
        <v>219</v>
      </c>
      <c r="B1" s="393"/>
      <c r="C1" s="163"/>
      <c r="D1" s="163"/>
      <c r="E1" s="163"/>
      <c r="F1" s="163"/>
      <c r="G1" s="163"/>
      <c r="H1" s="163"/>
      <c r="I1" s="163"/>
      <c r="J1" s="163"/>
      <c r="K1" s="163"/>
      <c r="L1" s="163"/>
      <c r="M1" s="163"/>
      <c r="N1" s="163"/>
      <c r="O1" s="163"/>
      <c r="P1" s="163"/>
      <c r="Q1" s="163"/>
      <c r="R1" s="163"/>
      <c r="S1" s="162"/>
      <c r="T1" s="162"/>
      <c r="U1" s="213"/>
      <c r="V1" s="222"/>
      <c r="W1" s="941" t="s">
        <v>48</v>
      </c>
      <c r="X1" s="953"/>
      <c r="Y1" s="941" t="str">
        <f>IF(基本情報入力シート!G18="","",基本情報入力シート!G18)</f>
        <v/>
      </c>
      <c r="Z1" s="942"/>
      <c r="AA1" s="213"/>
      <c r="AE1" s="500"/>
      <c r="AF1" s="500"/>
      <c r="AG1" s="500"/>
      <c r="AH1" s="500"/>
      <c r="AI1" s="394"/>
      <c r="AJ1" s="394"/>
      <c r="AK1" s="394"/>
    </row>
    <row r="2" spans="1:38" ht="10.5" customHeight="1" thickBot="1">
      <c r="A2" s="163"/>
      <c r="B2" s="163"/>
      <c r="C2" s="163"/>
      <c r="D2" s="163"/>
      <c r="E2" s="163"/>
      <c r="F2" s="163"/>
      <c r="G2" s="163"/>
      <c r="H2" s="163"/>
      <c r="I2" s="163"/>
      <c r="J2" s="163"/>
      <c r="K2" s="163"/>
      <c r="L2" s="163"/>
      <c r="M2" s="163"/>
      <c r="N2" s="163"/>
      <c r="O2" s="163"/>
      <c r="P2" s="163"/>
      <c r="Q2" s="163"/>
      <c r="R2" s="163"/>
      <c r="S2" s="162"/>
      <c r="T2" s="162"/>
      <c r="U2" s="213"/>
      <c r="V2" s="222"/>
      <c r="W2" s="162"/>
      <c r="X2" s="162"/>
      <c r="Y2" s="162"/>
      <c r="Z2" s="162"/>
      <c r="AA2" s="213"/>
      <c r="AE2" s="501"/>
      <c r="AF2" s="499"/>
      <c r="AJ2" s="394"/>
      <c r="AK2" s="394"/>
    </row>
    <row r="3" spans="1:38" ht="23.25" customHeight="1" thickBot="1">
      <c r="A3" s="912" t="s">
        <v>11</v>
      </c>
      <c r="B3" s="912"/>
      <c r="C3" s="912"/>
      <c r="D3" s="912"/>
      <c r="E3" s="913"/>
      <c r="F3" s="914" t="str">
        <f>IF(基本情報入力シート!M23="","",基本情報入力シート!M23)</f>
        <v/>
      </c>
      <c r="G3" s="915"/>
      <c r="H3" s="915"/>
      <c r="I3" s="915"/>
      <c r="J3" s="915"/>
      <c r="K3" s="915"/>
      <c r="L3" s="915"/>
      <c r="M3" s="916"/>
      <c r="N3" s="162"/>
      <c r="O3" s="162"/>
      <c r="P3" s="162"/>
      <c r="Q3" s="162"/>
      <c r="R3" s="162"/>
      <c r="S3" s="162"/>
      <c r="T3" s="162"/>
      <c r="U3" s="213"/>
      <c r="V3" s="222"/>
      <c r="W3" s="162"/>
      <c r="X3" s="162"/>
      <c r="Y3" s="162"/>
      <c r="Z3" s="162"/>
      <c r="AA3" s="213"/>
      <c r="AE3" s="501"/>
      <c r="AF3" s="499"/>
      <c r="AJ3" s="394"/>
      <c r="AK3" s="394"/>
    </row>
    <row r="4" spans="1:38" ht="21" customHeight="1" thickBot="1">
      <c r="A4" s="395"/>
      <c r="B4" s="396"/>
      <c r="C4" s="396"/>
      <c r="D4" s="395"/>
      <c r="E4" s="395"/>
      <c r="F4" s="395"/>
      <c r="G4" s="395"/>
      <c r="H4" s="395"/>
      <c r="I4" s="395"/>
      <c r="J4" s="395"/>
      <c r="K4" s="395"/>
      <c r="L4" s="395"/>
      <c r="M4" s="163"/>
      <c r="N4" s="163"/>
      <c r="O4" s="163"/>
      <c r="P4" s="163"/>
      <c r="Q4" s="163"/>
      <c r="R4" s="163"/>
      <c r="S4" s="162"/>
      <c r="T4" s="249" t="s">
        <v>220</v>
      </c>
      <c r="U4" s="397"/>
      <c r="V4" s="162"/>
      <c r="W4" s="398"/>
      <c r="X4" s="398"/>
      <c r="Y4" s="398"/>
      <c r="Z4" s="398"/>
      <c r="AA4" s="399"/>
      <c r="AB4" s="503"/>
      <c r="AC4" s="503"/>
      <c r="AD4" s="503"/>
      <c r="AE4" s="503"/>
      <c r="AF4" s="499"/>
      <c r="AJ4" s="394"/>
      <c r="AK4" s="394"/>
    </row>
    <row r="5" spans="1:38" ht="25.5" customHeight="1">
      <c r="A5" s="162"/>
      <c r="B5" s="917" t="s">
        <v>221</v>
      </c>
      <c r="C5" s="917"/>
      <c r="D5" s="918"/>
      <c r="E5" s="918"/>
      <c r="F5" s="918"/>
      <c r="G5" s="918"/>
      <c r="H5" s="918"/>
      <c r="I5" s="918"/>
      <c r="J5" s="918"/>
      <c r="K5" s="918"/>
      <c r="L5" s="918"/>
      <c r="M5" s="918"/>
      <c r="N5" s="400">
        <f>IFERROR(SUM(P:P)+SUM(W:W),"")</f>
        <v>0</v>
      </c>
      <c r="O5" s="401" t="s">
        <v>58</v>
      </c>
      <c r="P5" s="402"/>
      <c r="Q5" s="403"/>
      <c r="R5" s="943" t="s">
        <v>222</v>
      </c>
      <c r="S5" s="943"/>
      <c r="T5" s="951" t="s">
        <v>223</v>
      </c>
      <c r="U5" s="801"/>
      <c r="V5" s="801"/>
      <c r="W5" s="801"/>
      <c r="X5" s="952"/>
      <c r="Y5" s="404">
        <f>SUM(S14:T113)</f>
        <v>0</v>
      </c>
      <c r="Z5" s="919" t="str">
        <f>IF(Y6=0, "", IF(Y5&gt;=Y6,"○","×"))</f>
        <v/>
      </c>
      <c r="AA5" s="399"/>
      <c r="AB5" s="503"/>
      <c r="AC5" s="503"/>
      <c r="AD5" s="503"/>
      <c r="AE5" s="500"/>
      <c r="AF5" s="500"/>
      <c r="AG5" s="500"/>
      <c r="AH5" s="500"/>
      <c r="AI5" s="394"/>
      <c r="AJ5" s="394"/>
      <c r="AK5" s="394"/>
    </row>
    <row r="6" spans="1:38" ht="30.6" customHeight="1" thickBot="1">
      <c r="A6" s="162"/>
      <c r="B6" s="954"/>
      <c r="C6" s="955"/>
      <c r="D6" s="956" t="s">
        <v>2174</v>
      </c>
      <c r="E6" s="956"/>
      <c r="F6" s="956"/>
      <c r="G6" s="956"/>
      <c r="H6" s="956"/>
      <c r="I6" s="956"/>
      <c r="J6" s="956"/>
      <c r="K6" s="956"/>
      <c r="L6" s="956"/>
      <c r="M6" s="956"/>
      <c r="N6" s="400">
        <f>SUM(Q:Q, X:X)</f>
        <v>0</v>
      </c>
      <c r="O6" s="401" t="s">
        <v>58</v>
      </c>
      <c r="P6" s="402"/>
      <c r="Q6" s="402"/>
      <c r="R6" s="943"/>
      <c r="S6" s="943"/>
      <c r="T6" s="951" t="s">
        <v>224</v>
      </c>
      <c r="U6" s="801"/>
      <c r="V6" s="801"/>
      <c r="W6" s="801"/>
      <c r="X6" s="952"/>
      <c r="Y6" s="405">
        <f>SUM(AF:AF)</f>
        <v>0</v>
      </c>
      <c r="Z6" s="920"/>
      <c r="AA6" s="399"/>
      <c r="AB6" s="503"/>
      <c r="AC6" s="503"/>
      <c r="AD6" s="503"/>
      <c r="AE6" s="500"/>
      <c r="AF6" s="500"/>
      <c r="AG6" s="500"/>
      <c r="AH6" s="500"/>
      <c r="AI6" s="394"/>
      <c r="AJ6" s="394"/>
      <c r="AK6" s="394"/>
    </row>
    <row r="7" spans="1:38" ht="33" customHeight="1">
      <c r="A7" s="162"/>
      <c r="B7" s="957" t="s">
        <v>225</v>
      </c>
      <c r="C7" s="957"/>
      <c r="D7" s="957"/>
      <c r="E7" s="957"/>
      <c r="F7" s="957"/>
      <c r="G7" s="957"/>
      <c r="H7" s="957"/>
      <c r="I7" s="957"/>
      <c r="J7" s="957"/>
      <c r="K7" s="957"/>
      <c r="L7" s="957"/>
      <c r="M7" s="957"/>
      <c r="N7" s="957"/>
      <c r="O7" s="957"/>
      <c r="P7" s="957"/>
      <c r="Q7" s="406"/>
      <c r="R7" s="943" t="s">
        <v>226</v>
      </c>
      <c r="S7" s="943"/>
      <c r="T7" s="951" t="s">
        <v>223</v>
      </c>
      <c r="U7" s="801"/>
      <c r="V7" s="801"/>
      <c r="W7" s="801"/>
      <c r="X7" s="952"/>
      <c r="Y7" s="407">
        <f>SUM(Z14:Z113)</f>
        <v>0</v>
      </c>
      <c r="Z7" s="919" t="str">
        <f>IF(Y8=0, "", IF(Y7&gt;=Y8,"○","×"))</f>
        <v/>
      </c>
      <c r="AA7" s="399"/>
      <c r="AB7" s="503"/>
      <c r="AC7" s="503"/>
      <c r="AD7" s="503"/>
      <c r="AE7" s="500"/>
      <c r="AF7" s="500"/>
      <c r="AG7" s="500"/>
      <c r="AH7" s="500"/>
      <c r="AI7" s="394"/>
      <c r="AJ7" s="394"/>
      <c r="AK7" s="394"/>
    </row>
    <row r="8" spans="1:38" ht="25.5" customHeight="1" thickBot="1">
      <c r="A8" s="162"/>
      <c r="B8" s="957"/>
      <c r="C8" s="957"/>
      <c r="D8" s="957"/>
      <c r="E8" s="957"/>
      <c r="F8" s="957"/>
      <c r="G8" s="957"/>
      <c r="H8" s="957"/>
      <c r="I8" s="957"/>
      <c r="J8" s="957"/>
      <c r="K8" s="957"/>
      <c r="L8" s="957"/>
      <c r="M8" s="957"/>
      <c r="N8" s="957"/>
      <c r="O8" s="957"/>
      <c r="P8" s="957"/>
      <c r="Q8" s="406"/>
      <c r="R8" s="943"/>
      <c r="S8" s="943"/>
      <c r="T8" s="951" t="s">
        <v>227</v>
      </c>
      <c r="U8" s="801"/>
      <c r="V8" s="801"/>
      <c r="W8" s="801"/>
      <c r="X8" s="952"/>
      <c r="Y8" s="405">
        <f>SUM(AG:AG)</f>
        <v>0</v>
      </c>
      <c r="Z8" s="920"/>
      <c r="AA8" s="213"/>
      <c r="AE8" s="502"/>
      <c r="AF8" s="500"/>
      <c r="AG8" s="500"/>
      <c r="AH8" s="500"/>
      <c r="AI8" s="394"/>
      <c r="AJ8" s="394"/>
      <c r="AK8" s="394"/>
    </row>
    <row r="9" spans="1:38" ht="15" customHeight="1" thickBot="1">
      <c r="A9" s="163"/>
      <c r="B9" s="408"/>
      <c r="C9" s="408"/>
      <c r="D9" s="408"/>
      <c r="E9" s="408"/>
      <c r="F9" s="408"/>
      <c r="G9" s="408"/>
      <c r="H9" s="408"/>
      <c r="I9" s="408"/>
      <c r="J9" s="408"/>
      <c r="K9" s="408"/>
      <c r="L9" s="408"/>
      <c r="M9" s="408"/>
      <c r="N9" s="408"/>
      <c r="O9" s="408"/>
      <c r="P9" s="408"/>
      <c r="Q9" s="408"/>
      <c r="R9" s="408"/>
      <c r="S9" s="409"/>
      <c r="T9" s="409"/>
      <c r="U9" s="397"/>
      <c r="V9" s="410"/>
      <c r="W9" s="409"/>
      <c r="X9" s="409"/>
      <c r="Y9" s="397"/>
      <c r="Z9" s="397"/>
      <c r="AA9" s="397"/>
      <c r="AB9" s="504"/>
      <c r="AC9" s="504"/>
      <c r="AD9" s="504"/>
      <c r="AE9" s="505"/>
      <c r="AF9" s="499"/>
      <c r="AJ9" s="394"/>
      <c r="AK9" s="394"/>
    </row>
    <row r="10" spans="1:38" ht="24" customHeight="1" thickBot="1">
      <c r="A10" s="921"/>
      <c r="B10" s="924" t="s">
        <v>228</v>
      </c>
      <c r="C10" s="925"/>
      <c r="D10" s="925"/>
      <c r="E10" s="925"/>
      <c r="F10" s="925"/>
      <c r="G10" s="925"/>
      <c r="H10" s="925"/>
      <c r="I10" s="926"/>
      <c r="J10" s="933" t="s">
        <v>229</v>
      </c>
      <c r="K10" s="935" t="s">
        <v>230</v>
      </c>
      <c r="L10" s="936"/>
      <c r="M10" s="887" t="s">
        <v>231</v>
      </c>
      <c r="N10" s="890" t="s">
        <v>41</v>
      </c>
      <c r="O10" s="944" t="s">
        <v>232</v>
      </c>
      <c r="P10" s="945"/>
      <c r="Q10" s="945"/>
      <c r="R10" s="945"/>
      <c r="S10" s="945"/>
      <c r="T10" s="945"/>
      <c r="U10" s="945"/>
      <c r="V10" s="945"/>
      <c r="W10" s="945"/>
      <c r="X10" s="945"/>
      <c r="Y10" s="945"/>
      <c r="Z10" s="945"/>
      <c r="AA10" s="945"/>
      <c r="AB10" s="894" t="s">
        <v>233</v>
      </c>
      <c r="AC10" s="894" t="s">
        <v>234</v>
      </c>
      <c r="AD10" s="894" t="s">
        <v>235</v>
      </c>
      <c r="AE10" s="899" t="s">
        <v>236</v>
      </c>
      <c r="AF10" s="893" t="s">
        <v>237</v>
      </c>
      <c r="AG10" s="894"/>
      <c r="AH10" s="871" t="s">
        <v>238</v>
      </c>
      <c r="AI10" s="411"/>
      <c r="AJ10" s="412"/>
      <c r="AK10" s="394"/>
    </row>
    <row r="11" spans="1:38" ht="21.6" customHeight="1">
      <c r="A11" s="922"/>
      <c r="B11" s="927"/>
      <c r="C11" s="928"/>
      <c r="D11" s="928"/>
      <c r="E11" s="928"/>
      <c r="F11" s="928"/>
      <c r="G11" s="928"/>
      <c r="H11" s="928"/>
      <c r="I11" s="929"/>
      <c r="J11" s="875"/>
      <c r="K11" s="937"/>
      <c r="L11" s="938"/>
      <c r="M11" s="888"/>
      <c r="N11" s="891"/>
      <c r="O11" s="946" t="s">
        <v>239</v>
      </c>
      <c r="P11" s="947"/>
      <c r="Q11" s="947"/>
      <c r="R11" s="947"/>
      <c r="S11" s="947"/>
      <c r="T11" s="947"/>
      <c r="U11" s="948"/>
      <c r="V11" s="949" t="s">
        <v>226</v>
      </c>
      <c r="W11" s="950"/>
      <c r="X11" s="950"/>
      <c r="Y11" s="950"/>
      <c r="Z11" s="950"/>
      <c r="AA11" s="950"/>
      <c r="AB11" s="896"/>
      <c r="AC11" s="896"/>
      <c r="AD11" s="896"/>
      <c r="AE11" s="900"/>
      <c r="AF11" s="895"/>
      <c r="AG11" s="896"/>
      <c r="AH11" s="871"/>
      <c r="AI11" s="411"/>
      <c r="AJ11" s="394"/>
      <c r="AK11" s="394"/>
    </row>
    <row r="12" spans="1:38" ht="36.75" customHeight="1">
      <c r="A12" s="922"/>
      <c r="B12" s="927"/>
      <c r="C12" s="928"/>
      <c r="D12" s="928"/>
      <c r="E12" s="928"/>
      <c r="F12" s="928"/>
      <c r="G12" s="928"/>
      <c r="H12" s="928"/>
      <c r="I12" s="929"/>
      <c r="J12" s="875"/>
      <c r="K12" s="939"/>
      <c r="L12" s="940"/>
      <c r="M12" s="888"/>
      <c r="N12" s="891"/>
      <c r="O12" s="885" t="s">
        <v>240</v>
      </c>
      <c r="P12" s="959" t="s">
        <v>241</v>
      </c>
      <c r="Q12" s="874" t="s">
        <v>242</v>
      </c>
      <c r="R12" s="874" t="s">
        <v>243</v>
      </c>
      <c r="S12" s="960" t="s">
        <v>244</v>
      </c>
      <c r="T12" s="961"/>
      <c r="U12" s="876" t="s">
        <v>245</v>
      </c>
      <c r="V12" s="885" t="s">
        <v>246</v>
      </c>
      <c r="W12" s="874" t="s">
        <v>241</v>
      </c>
      <c r="X12" s="874" t="s">
        <v>242</v>
      </c>
      <c r="Y12" s="874" t="s">
        <v>243</v>
      </c>
      <c r="Z12" s="413" t="s">
        <v>244</v>
      </c>
      <c r="AA12" s="876" t="s">
        <v>245</v>
      </c>
      <c r="AB12" s="896"/>
      <c r="AC12" s="896"/>
      <c r="AD12" s="896"/>
      <c r="AE12" s="900"/>
      <c r="AF12" s="897"/>
      <c r="AG12" s="898"/>
      <c r="AH12" s="871"/>
      <c r="AI12" s="411"/>
      <c r="AJ12" s="394"/>
      <c r="AK12" s="394"/>
    </row>
    <row r="13" spans="1:38" ht="72" customHeight="1" thickBot="1">
      <c r="A13" s="923"/>
      <c r="B13" s="930"/>
      <c r="C13" s="931"/>
      <c r="D13" s="931"/>
      <c r="E13" s="931"/>
      <c r="F13" s="931"/>
      <c r="G13" s="931"/>
      <c r="H13" s="931"/>
      <c r="I13" s="932"/>
      <c r="J13" s="934"/>
      <c r="K13" s="414" t="s">
        <v>43</v>
      </c>
      <c r="L13" s="414" t="s">
        <v>44</v>
      </c>
      <c r="M13" s="889"/>
      <c r="N13" s="892"/>
      <c r="O13" s="958"/>
      <c r="P13" s="927"/>
      <c r="Q13" s="875"/>
      <c r="R13" s="875"/>
      <c r="S13" s="872" t="s">
        <v>2173</v>
      </c>
      <c r="T13" s="873"/>
      <c r="U13" s="877"/>
      <c r="V13" s="886"/>
      <c r="W13" s="875"/>
      <c r="X13" s="875"/>
      <c r="Y13" s="875"/>
      <c r="Z13" s="415" t="s">
        <v>247</v>
      </c>
      <c r="AA13" s="877"/>
      <c r="AB13" s="898"/>
      <c r="AC13" s="898"/>
      <c r="AD13" s="898"/>
      <c r="AE13" s="901"/>
      <c r="AF13" s="506" t="s">
        <v>248</v>
      </c>
      <c r="AG13" s="507" t="s">
        <v>226</v>
      </c>
      <c r="AH13" s="871"/>
      <c r="AI13" s="411"/>
      <c r="AJ13" s="394"/>
      <c r="AK13" s="394"/>
    </row>
    <row r="14" spans="1:38" s="422" customFormat="1" ht="40.15" customHeight="1">
      <c r="A14" s="416" t="s">
        <v>249</v>
      </c>
      <c r="B14" s="882" t="str">
        <f>IF(基本情報入力シート!C45="","",基本情報入力シート!C45)</f>
        <v/>
      </c>
      <c r="C14" s="883"/>
      <c r="D14" s="883"/>
      <c r="E14" s="883"/>
      <c r="F14" s="883"/>
      <c r="G14" s="883"/>
      <c r="H14" s="883"/>
      <c r="I14" s="884"/>
      <c r="J14" s="417" t="str">
        <f>IF(基本情報入力シート!M45="","",基本情報入力シート!M45)</f>
        <v/>
      </c>
      <c r="K14" s="418" t="str">
        <f>IF(基本情報入力シート!R45="","",基本情報入力シート!R45)</f>
        <v/>
      </c>
      <c r="L14" s="418" t="str">
        <f>IF(基本情報入力シート!W45="","",基本情報入力シート!W45)</f>
        <v/>
      </c>
      <c r="M14" s="417" t="str">
        <f>IF(基本情報入力シート!X45="","",基本情報入力シート!X45)</f>
        <v/>
      </c>
      <c r="N14" s="419" t="str">
        <f>IF(基本情報入力シート!Y45="","",基本情報入力シート!Y45)</f>
        <v/>
      </c>
      <c r="O14" s="452"/>
      <c r="P14" s="453"/>
      <c r="Q14" s="126" t="str">
        <f>IFERROR(ROUNDDOWN(P14*VLOOKUP(N14,【参考】数式用!$V$2:$AA$58,MATCH(O14,【参考】数式用!$X$4:$AA$4)+2,FALSE)*0.5, 0), "")</f>
        <v/>
      </c>
      <c r="R14" s="454"/>
      <c r="S14" s="902"/>
      <c r="T14" s="902"/>
      <c r="U14" s="455"/>
      <c r="V14" s="461"/>
      <c r="W14" s="462"/>
      <c r="X14" s="420" t="str">
        <f>IFERROR(IF(V14="ー", "", ROUNDDOWN(W14*VLOOKUP(N14,【参考】数式用!$V$2:$AG$51,MATCH(V14,【参考】数式用!$AB$4:$AG$4)+6,FALSE)*0.5, 0)), "")</f>
        <v/>
      </c>
      <c r="Y14" s="463"/>
      <c r="Z14" s="462"/>
      <c r="AA14" s="455"/>
      <c r="AB14" s="508" t="e">
        <f>VLOOKUP(N14,【参考】数式用!$A$3:$N$58,14,FALSE)</f>
        <v>#N/A</v>
      </c>
      <c r="AC14" s="508" t="str">
        <f>IFERROR(VLOOKUP(N14,【参考】数式用!$A$3:$N$58,14,FALSE),"")&amp;"_4_5"</f>
        <v>_4_5</v>
      </c>
      <c r="AD14" s="508" t="str">
        <f>IFERROR(VLOOKUP(N14,【参考】数式用!$A$3:$N$58,14,FALSE),"")&amp;"_6"</f>
        <v>_6</v>
      </c>
      <c r="AE14" s="509" t="str">
        <f>IFERROR(VLOOKUP(N14,【参考】数式用!$AI$5:$AJ$51, 2, FALSE), "")</f>
        <v/>
      </c>
      <c r="AF14" s="510" t="str">
        <f>IF(OR(O14="処遇改善加算Ⅰ",O14="処遇改善加算Ⅱ"),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
      </c>
      <c r="AG14" s="511" t="str">
        <f>IF(OR(V14="処遇改善加算Ⅰイ",V14="処遇改善加算Ⅰロ",V14="処遇改善加算Ⅱイ",V14="処遇改善加算Ⅱロ"),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
      </c>
      <c r="AH14" s="512" t="str">
        <f>IFERROR(VLOOKUP(N14,【参考】数式用!$AM$3:$AN$56, 2, FALSE), "")</f>
        <v/>
      </c>
      <c r="AI14" s="421"/>
      <c r="AK14" s="870"/>
      <c r="AL14" s="870"/>
    </row>
    <row r="15" spans="1:38" ht="40.15" customHeight="1">
      <c r="A15" s="423">
        <v>2</v>
      </c>
      <c r="B15" s="878" t="str">
        <f>IF(基本情報入力シート!C46="","",基本情報入力シート!C46)</f>
        <v/>
      </c>
      <c r="C15" s="879"/>
      <c r="D15" s="879"/>
      <c r="E15" s="879"/>
      <c r="F15" s="879"/>
      <c r="G15" s="879"/>
      <c r="H15" s="879"/>
      <c r="I15" s="880"/>
      <c r="J15" s="424" t="str">
        <f>IF(基本情報入力シート!M46="","",基本情報入力シート!M46)</f>
        <v/>
      </c>
      <c r="K15" s="425" t="str">
        <f>IF(基本情報入力シート!R46="","",基本情報入力シート!R46)</f>
        <v/>
      </c>
      <c r="L15" s="425" t="str">
        <f>IF(基本情報入力シート!W46="","",基本情報入力シート!W46)</f>
        <v/>
      </c>
      <c r="M15" s="424" t="str">
        <f>IF(基本情報入力シート!X46="","",基本情報入力シート!X46)</f>
        <v/>
      </c>
      <c r="N15" s="426" t="str">
        <f>IF(基本情報入力シート!Y46="","",基本情報入力シート!Y46)</f>
        <v/>
      </c>
      <c r="O15" s="452"/>
      <c r="P15" s="456"/>
      <c r="Q15" s="38" t="str">
        <f>IFERROR(ROUNDDOWN(P15*VLOOKUP(N15,【参考】数式用!$V$2:$AA$58,MATCH(O15,【参考】数式用!$X$4:$AA$4)+2,FALSE)*0.5, 0), "")</f>
        <v/>
      </c>
      <c r="R15" s="457"/>
      <c r="S15" s="881"/>
      <c r="T15" s="881"/>
      <c r="U15" s="455"/>
      <c r="V15" s="464"/>
      <c r="W15" s="465"/>
      <c r="X15" s="427" t="str">
        <f>IFERROR(IF(V15="ー", "", ROUNDDOWN(W15*VLOOKUP(N15,【参考】数式用!$V$2:$AG$51,MATCH(V15,【参考】数式用!$AB$4:$AG$4)+6,FALSE)*0.5, 0)), "")</f>
        <v/>
      </c>
      <c r="Y15" s="466"/>
      <c r="Z15" s="465"/>
      <c r="AA15" s="455"/>
      <c r="AB15" s="508" t="e">
        <f>VLOOKUP(N15,【参考】数式用!$A$3:$N$58,14,FALSE)</f>
        <v>#N/A</v>
      </c>
      <c r="AC15" s="508" t="str">
        <f>IFERROR(VLOOKUP(N15,【参考】数式用!$A$3:$N$58,14,FALSE),"")&amp;"_4_5"</f>
        <v>_4_5</v>
      </c>
      <c r="AD15" s="508" t="str">
        <f>IFERROR(VLOOKUP(N15,【参考】数式用!$A$3:$N$58,14,FALSE),"")&amp;"_6"</f>
        <v>_6</v>
      </c>
      <c r="AE15" s="509" t="str">
        <f>IFERROR(VLOOKUP(N15,【参考】数式用!$AI$5:$AJ$51, 2, FALSE), "")</f>
        <v/>
      </c>
      <c r="AF15" s="510" t="str">
        <f t="shared" ref="AF15:AF78" si="0">IF(OR(O15="処遇改善加算Ⅰ",O15="処遇改善加算Ⅱ"),IF(AND(N15&lt;&gt;"訪問型サービス（総合事業）",N15&lt;&gt;"通所型サービス（総合事業）",N15&lt;&gt;"（介護予防）短期入所生活介護",N15&lt;&gt;"（介護予防）短期入所療養介護（老健）",N15&lt;&gt;"（介護予防）短期入所療養介護 （病院等（老健以外）)",N15&lt;&gt;"（介護予防）短期入所療養介護（医療院）"),1,""),"")</f>
        <v/>
      </c>
      <c r="AG15" s="511" t="str">
        <f t="shared" ref="AG15:AG78" si="1">IF(OR(V15="処遇改善加算Ⅰイ",V15="処遇改善加算Ⅰロ",V15="処遇改善加算Ⅱイ",V15="処遇改善加算Ⅱロ"),IF(AND(N15&lt;&gt;"訪問型サービス（総合事業）",N15&lt;&gt;"通所型サービス（総合事業）",N15&lt;&gt;"（介護予防）短期入所生活介護",N15&lt;&gt;"（介護予防）短期入所療養介護（老健）",N15&lt;&gt;"（介護予防）短期入所療養介護 （病院等（老健以外）)",N15&lt;&gt;"（介護予防）短期入所療養介護（医療院）"),1,""),"")</f>
        <v/>
      </c>
      <c r="AH15" s="512" t="str">
        <f>IFERROR(VLOOKUP(N15,【参考】数式用!$AM$3:$AN$56, 2, FALSE), "")</f>
        <v/>
      </c>
      <c r="AI15" s="421"/>
      <c r="AJ15" s="394"/>
      <c r="AK15" s="870"/>
      <c r="AL15" s="870"/>
    </row>
    <row r="16" spans="1:38" ht="40.15" customHeight="1">
      <c r="A16" s="423">
        <v>3</v>
      </c>
      <c r="B16" s="878" t="str">
        <f>IF(基本情報入力シート!C47="","",基本情報入力シート!C47)</f>
        <v/>
      </c>
      <c r="C16" s="879"/>
      <c r="D16" s="879"/>
      <c r="E16" s="879"/>
      <c r="F16" s="879"/>
      <c r="G16" s="879"/>
      <c r="H16" s="879"/>
      <c r="I16" s="880"/>
      <c r="J16" s="424" t="str">
        <f>IF(基本情報入力シート!M47="","",基本情報入力シート!M47)</f>
        <v/>
      </c>
      <c r="K16" s="425" t="str">
        <f>IF(基本情報入力シート!R47="","",基本情報入力シート!R47)</f>
        <v/>
      </c>
      <c r="L16" s="425" t="str">
        <f>IF(基本情報入力シート!W47="","",基本情報入力シート!W47)</f>
        <v/>
      </c>
      <c r="M16" s="424" t="str">
        <f>IF(基本情報入力シート!X47="","",基本情報入力シート!X47)</f>
        <v/>
      </c>
      <c r="N16" s="426" t="str">
        <f>IF(基本情報入力シート!Y47="","",基本情報入力シート!Y47)</f>
        <v/>
      </c>
      <c r="O16" s="452"/>
      <c r="P16" s="456"/>
      <c r="Q16" s="38" t="str">
        <f>IFERROR(ROUNDDOWN(P16*VLOOKUP(N16,【参考】数式用!$V$2:$AA$58,MATCH(O16,【参考】数式用!$X$4:$AA$4)+2,FALSE)*0.5, 0), "")</f>
        <v/>
      </c>
      <c r="R16" s="457"/>
      <c r="S16" s="881"/>
      <c r="T16" s="881"/>
      <c r="U16" s="455"/>
      <c r="V16" s="464"/>
      <c r="W16" s="465"/>
      <c r="X16" s="427" t="str">
        <f>IFERROR(IF(V16="ー", "", ROUNDDOWN(W16*VLOOKUP(N16,【参考】数式用!$V$2:$AG$51,MATCH(V16,【参考】数式用!$AB$4:$AG$4)+6,FALSE)*0.5, 0)), "")</f>
        <v/>
      </c>
      <c r="Y16" s="466"/>
      <c r="Z16" s="465"/>
      <c r="AA16" s="455"/>
      <c r="AB16" s="508" t="e">
        <f>VLOOKUP(N16,【参考】数式用!$A$3:$N$58,14,FALSE)</f>
        <v>#N/A</v>
      </c>
      <c r="AC16" s="508" t="str">
        <f>IFERROR(VLOOKUP(N16,【参考】数式用!$A$3:$N$58,14,FALSE),"")&amp;"_4_5"</f>
        <v>_4_5</v>
      </c>
      <c r="AD16" s="508" t="str">
        <f>IFERROR(VLOOKUP(N16,【参考】数式用!$A$3:$N$58,14,FALSE),"")&amp;"_6"</f>
        <v>_6</v>
      </c>
      <c r="AE16" s="509" t="str">
        <f>IFERROR(VLOOKUP(N16,【参考】数式用!$AI$5:$AJ$51, 2, FALSE), "")</f>
        <v/>
      </c>
      <c r="AF16" s="510" t="str">
        <f t="shared" si="0"/>
        <v/>
      </c>
      <c r="AG16" s="511" t="str">
        <f t="shared" si="1"/>
        <v/>
      </c>
      <c r="AH16" s="512" t="str">
        <f>IFERROR(VLOOKUP(N16,【参考】数式用!$AM$3:$AN$56, 2, FALSE), "")</f>
        <v/>
      </c>
      <c r="AI16" s="421"/>
      <c r="AJ16" s="394"/>
      <c r="AK16" s="870"/>
      <c r="AL16" s="870"/>
    </row>
    <row r="17" spans="1:43" ht="40.15" customHeight="1">
      <c r="A17" s="423">
        <v>4</v>
      </c>
      <c r="B17" s="878" t="str">
        <f>IF(基本情報入力シート!C48="","",基本情報入力シート!C48)</f>
        <v/>
      </c>
      <c r="C17" s="879"/>
      <c r="D17" s="879"/>
      <c r="E17" s="879"/>
      <c r="F17" s="879"/>
      <c r="G17" s="879"/>
      <c r="H17" s="879"/>
      <c r="I17" s="880"/>
      <c r="J17" s="424" t="str">
        <f>IF(基本情報入力シート!M48="","",基本情報入力シート!M48)</f>
        <v/>
      </c>
      <c r="K17" s="425" t="str">
        <f>IF(基本情報入力シート!R48="","",基本情報入力シート!R48)</f>
        <v/>
      </c>
      <c r="L17" s="425" t="str">
        <f>IF(基本情報入力シート!W48="","",基本情報入力シート!W48)</f>
        <v/>
      </c>
      <c r="M17" s="424" t="str">
        <f>IF(基本情報入力シート!X48="","",基本情報入力シート!X48)</f>
        <v/>
      </c>
      <c r="N17" s="426" t="str">
        <f>IF(基本情報入力シート!Y48="","",基本情報入力シート!Y48)</f>
        <v/>
      </c>
      <c r="O17" s="452"/>
      <c r="P17" s="456"/>
      <c r="Q17" s="38" t="str">
        <f>IFERROR(ROUNDDOWN(P17*VLOOKUP(N17,【参考】数式用!$V$2:$AA$58,MATCH(O17,【参考】数式用!$X$4:$AA$4)+2,FALSE)*0.5, 0), "")</f>
        <v/>
      </c>
      <c r="R17" s="457"/>
      <c r="S17" s="881"/>
      <c r="T17" s="881"/>
      <c r="U17" s="455"/>
      <c r="V17" s="464"/>
      <c r="W17" s="465"/>
      <c r="X17" s="427" t="str">
        <f>IFERROR(IF(V17="ー", "", ROUNDDOWN(W17*VLOOKUP(N17,【参考】数式用!$V$2:$AG$51,MATCH(V17,【参考】数式用!$AB$4:$AG$4)+6,FALSE)*0.5, 0)), "")</f>
        <v/>
      </c>
      <c r="Y17" s="466"/>
      <c r="Z17" s="465"/>
      <c r="AA17" s="455"/>
      <c r="AB17" s="508" t="e">
        <f>VLOOKUP(N17,【参考】数式用!$A$3:$N$58,14,FALSE)</f>
        <v>#N/A</v>
      </c>
      <c r="AC17" s="508" t="str">
        <f>IFERROR(VLOOKUP(N17,【参考】数式用!$A$3:$N$58,14,FALSE),"")&amp;"_4_5"</f>
        <v>_4_5</v>
      </c>
      <c r="AD17" s="508" t="str">
        <f>IFERROR(VLOOKUP(N17,【参考】数式用!$A$3:$N$58,14,FALSE),"")&amp;"_6"</f>
        <v>_6</v>
      </c>
      <c r="AE17" s="509" t="str">
        <f>IFERROR(VLOOKUP(N17,【参考】数式用!$AI$5:$AJ$51, 2, FALSE), "")</f>
        <v/>
      </c>
      <c r="AF17" s="510" t="str">
        <f t="shared" si="0"/>
        <v/>
      </c>
      <c r="AG17" s="511" t="str">
        <f t="shared" si="1"/>
        <v/>
      </c>
      <c r="AH17" s="512" t="str">
        <f>IFERROR(VLOOKUP(N17,【参考】数式用!$AM$3:$AN$56, 2, FALSE), "")</f>
        <v/>
      </c>
      <c r="AI17" s="421"/>
      <c r="AJ17" s="394"/>
      <c r="AK17" s="870"/>
      <c r="AL17" s="870"/>
    </row>
    <row r="18" spans="1:43" ht="40.15" customHeight="1">
      <c r="A18" s="423">
        <v>5</v>
      </c>
      <c r="B18" s="878" t="str">
        <f>IF(基本情報入力シート!C49="","",基本情報入力シート!C49)</f>
        <v/>
      </c>
      <c r="C18" s="879"/>
      <c r="D18" s="879"/>
      <c r="E18" s="879"/>
      <c r="F18" s="879"/>
      <c r="G18" s="879"/>
      <c r="H18" s="879"/>
      <c r="I18" s="880"/>
      <c r="J18" s="424" t="str">
        <f>IF(基本情報入力シート!M49="","",基本情報入力シート!M49)</f>
        <v/>
      </c>
      <c r="K18" s="425" t="str">
        <f>IF(基本情報入力シート!R49="","",基本情報入力シート!R49)</f>
        <v/>
      </c>
      <c r="L18" s="425" t="str">
        <f>IF(基本情報入力シート!W49="","",基本情報入力シート!W49)</f>
        <v/>
      </c>
      <c r="M18" s="424" t="str">
        <f>IF(基本情報入力シート!X49="","",基本情報入力シート!X49)</f>
        <v/>
      </c>
      <c r="N18" s="426" t="str">
        <f>IF(基本情報入力シート!Y49="","",基本情報入力シート!Y49)</f>
        <v/>
      </c>
      <c r="O18" s="452"/>
      <c r="P18" s="456"/>
      <c r="Q18" s="38" t="str">
        <f>IFERROR(ROUNDDOWN(P18*VLOOKUP(N18,【参考】数式用!$V$2:$AA$58,MATCH(O18,【参考】数式用!$X$4:$AA$4)+2,FALSE)*0.5, 0), "")</f>
        <v/>
      </c>
      <c r="R18" s="457"/>
      <c r="S18" s="881"/>
      <c r="T18" s="881"/>
      <c r="U18" s="455"/>
      <c r="V18" s="464"/>
      <c r="W18" s="465"/>
      <c r="X18" s="427" t="str">
        <f>IFERROR(IF(V18="ー", "", ROUNDDOWN(W18*VLOOKUP(N18,【参考】数式用!$V$2:$AG$51,MATCH(V18,【参考】数式用!$AB$4:$AG$4)+6,FALSE)*0.5, 0)), "")</f>
        <v/>
      </c>
      <c r="Y18" s="466"/>
      <c r="Z18" s="465"/>
      <c r="AA18" s="455"/>
      <c r="AB18" s="508" t="e">
        <f>VLOOKUP(N18,【参考】数式用!$A$3:$N$58,14,FALSE)</f>
        <v>#N/A</v>
      </c>
      <c r="AC18" s="508" t="str">
        <f>IFERROR(VLOOKUP(N18,【参考】数式用!$A$3:$N$58,14,FALSE),"")&amp;"_4_5"</f>
        <v>_4_5</v>
      </c>
      <c r="AD18" s="508" t="str">
        <f>IFERROR(VLOOKUP(N18,【参考】数式用!$A$3:$N$58,14,FALSE),"")&amp;"_6"</f>
        <v>_6</v>
      </c>
      <c r="AE18" s="509" t="str">
        <f>IFERROR(VLOOKUP(N18,【参考】数式用!$AI$5:$AJ$51, 2, FALSE), "")</f>
        <v/>
      </c>
      <c r="AF18" s="510" t="str">
        <f t="shared" si="0"/>
        <v/>
      </c>
      <c r="AG18" s="511" t="str">
        <f t="shared" si="1"/>
        <v/>
      </c>
      <c r="AH18" s="512" t="str">
        <f>IFERROR(VLOOKUP(N18,【参考】数式用!$AM$3:$AN$56, 2, FALSE), "")</f>
        <v/>
      </c>
      <c r="AI18" s="421"/>
      <c r="AJ18" s="394"/>
      <c r="AK18" s="870"/>
      <c r="AL18" s="870"/>
    </row>
    <row r="19" spans="1:43" ht="40.15" customHeight="1">
      <c r="A19" s="423">
        <v>6</v>
      </c>
      <c r="B19" s="878" t="str">
        <f>IF(基本情報入力シート!C50="","",基本情報入力シート!C50)</f>
        <v/>
      </c>
      <c r="C19" s="879"/>
      <c r="D19" s="879"/>
      <c r="E19" s="879"/>
      <c r="F19" s="879"/>
      <c r="G19" s="879"/>
      <c r="H19" s="879"/>
      <c r="I19" s="880"/>
      <c r="J19" s="424" t="str">
        <f>IF(基本情報入力シート!M50="","",基本情報入力シート!M50)</f>
        <v/>
      </c>
      <c r="K19" s="425" t="str">
        <f>IF(基本情報入力シート!R50="","",基本情報入力シート!R50)</f>
        <v/>
      </c>
      <c r="L19" s="425" t="str">
        <f>IF(基本情報入力シート!W50="","",基本情報入力シート!W50)</f>
        <v/>
      </c>
      <c r="M19" s="424" t="str">
        <f>IF(基本情報入力シート!X50="","",基本情報入力シート!X50)</f>
        <v/>
      </c>
      <c r="N19" s="426" t="str">
        <f>IF(基本情報入力シート!Y50="","",基本情報入力シート!Y50)</f>
        <v/>
      </c>
      <c r="O19" s="452"/>
      <c r="P19" s="458"/>
      <c r="Q19" s="127" t="str">
        <f>IFERROR(ROUNDDOWN(P19*VLOOKUP(N19,【参考】数式用!$V$2:$AA$58,MATCH(O19,【参考】数式用!$X$4:$AA$4)+2,FALSE)*0.5, 0), "")</f>
        <v/>
      </c>
      <c r="R19" s="457"/>
      <c r="S19" s="881"/>
      <c r="T19" s="881"/>
      <c r="U19" s="455"/>
      <c r="V19" s="464"/>
      <c r="W19" s="465"/>
      <c r="X19" s="427" t="str">
        <f>IFERROR(IF(V19="ー", "", ROUNDDOWN(W19*VLOOKUP(N19,【参考】数式用!$V$2:$AG$51,MATCH(V19,【参考】数式用!$AB$4:$AG$4)+6,FALSE)*0.5, 0)), "")</f>
        <v/>
      </c>
      <c r="Y19" s="466"/>
      <c r="Z19" s="465"/>
      <c r="AA19" s="455"/>
      <c r="AB19" s="508" t="e">
        <f>VLOOKUP(N19,【参考】数式用!$A$3:$N$58,14,FALSE)</f>
        <v>#N/A</v>
      </c>
      <c r="AC19" s="508" t="str">
        <f>IFERROR(VLOOKUP(N19,【参考】数式用!$A$3:$N$58,14,FALSE),"")&amp;"_4_5"</f>
        <v>_4_5</v>
      </c>
      <c r="AD19" s="508" t="str">
        <f>IFERROR(VLOOKUP(N19,【参考】数式用!$A$3:$N$58,14,FALSE),"")&amp;"_6"</f>
        <v>_6</v>
      </c>
      <c r="AE19" s="509" t="str">
        <f>IFERROR(VLOOKUP(N19,【参考】数式用!$AI$5:$AJ$51, 2, FALSE), "")</f>
        <v/>
      </c>
      <c r="AF19" s="510" t="str">
        <f t="shared" si="0"/>
        <v/>
      </c>
      <c r="AG19" s="511" t="str">
        <f t="shared" si="1"/>
        <v/>
      </c>
      <c r="AH19" s="512" t="str">
        <f>IFERROR(VLOOKUP(N19,【参考】数式用!$AM$3:$AN$56, 2, FALSE), "")</f>
        <v/>
      </c>
      <c r="AI19" s="421"/>
      <c r="AJ19" s="394"/>
      <c r="AK19" s="870"/>
      <c r="AL19" s="870"/>
    </row>
    <row r="20" spans="1:43" ht="40.15" customHeight="1">
      <c r="A20" s="423">
        <v>7</v>
      </c>
      <c r="B20" s="878" t="str">
        <f>IF(基本情報入力シート!C51="","",基本情報入力シート!C51)</f>
        <v/>
      </c>
      <c r="C20" s="879"/>
      <c r="D20" s="879"/>
      <c r="E20" s="879"/>
      <c r="F20" s="879"/>
      <c r="G20" s="879"/>
      <c r="H20" s="879"/>
      <c r="I20" s="880"/>
      <c r="J20" s="424" t="str">
        <f>IF(基本情報入力シート!M51="","",基本情報入力シート!M51)</f>
        <v/>
      </c>
      <c r="K20" s="425" t="str">
        <f>IF(基本情報入力シート!R51="","",基本情報入力シート!R51)</f>
        <v/>
      </c>
      <c r="L20" s="425" t="str">
        <f>IF(基本情報入力シート!W51="","",基本情報入力シート!W51)</f>
        <v/>
      </c>
      <c r="M20" s="424" t="str">
        <f>IF(基本情報入力シート!X51="","",基本情報入力シート!X51)</f>
        <v/>
      </c>
      <c r="N20" s="426" t="str">
        <f>IF(基本情報入力シート!Y51="","",基本情報入力シート!Y51)</f>
        <v/>
      </c>
      <c r="O20" s="452"/>
      <c r="P20" s="456"/>
      <c r="Q20" s="38" t="str">
        <f>IFERROR(ROUNDDOWN(P20*VLOOKUP(N20,【参考】数式用!$V$2:$AA$58,MATCH(O20,【参考】数式用!$X$4:$AA$4)+2,FALSE)*0.5, 0), "")</f>
        <v/>
      </c>
      <c r="R20" s="457"/>
      <c r="S20" s="881"/>
      <c r="T20" s="881"/>
      <c r="U20" s="455"/>
      <c r="V20" s="464"/>
      <c r="W20" s="465"/>
      <c r="X20" s="427" t="str">
        <f>IFERROR(IF(V20="ー", "", ROUNDDOWN(W20*VLOOKUP(N20,【参考】数式用!$V$2:$AG$51,MATCH(V20,【参考】数式用!$AB$4:$AG$4)+6,FALSE)*0.5, 0)), "")</f>
        <v/>
      </c>
      <c r="Y20" s="466"/>
      <c r="Z20" s="467"/>
      <c r="AA20" s="455"/>
      <c r="AB20" s="508" t="e">
        <f>VLOOKUP(N20,【参考】数式用!$A$3:$N$58,14,FALSE)</f>
        <v>#N/A</v>
      </c>
      <c r="AC20" s="508" t="str">
        <f>IFERROR(VLOOKUP(N20,【参考】数式用!$A$3:$N$58,14,FALSE),"")&amp;"_4_5"</f>
        <v>_4_5</v>
      </c>
      <c r="AD20" s="508" t="str">
        <f>IFERROR(VLOOKUP(N20,【参考】数式用!$A$3:$N$58,14,FALSE),"")&amp;"_6"</f>
        <v>_6</v>
      </c>
      <c r="AE20" s="509" t="str">
        <f>IFERROR(VLOOKUP(N20,【参考】数式用!$AI$5:$AJ$51, 2, FALSE), "")</f>
        <v/>
      </c>
      <c r="AF20" s="510" t="str">
        <f t="shared" si="0"/>
        <v/>
      </c>
      <c r="AG20" s="511" t="str">
        <f t="shared" si="1"/>
        <v/>
      </c>
      <c r="AH20" s="512" t="str">
        <f>IFERROR(VLOOKUP(N20,【参考】数式用!$AM$3:$AN$56, 2, FALSE), "")</f>
        <v/>
      </c>
      <c r="AI20" s="421"/>
      <c r="AJ20" s="394"/>
      <c r="AK20" s="870"/>
      <c r="AL20" s="870"/>
    </row>
    <row r="21" spans="1:43" ht="40.15" customHeight="1">
      <c r="A21" s="423">
        <v>8</v>
      </c>
      <c r="B21" s="878" t="str">
        <f>IF(基本情報入力シート!C52="","",基本情報入力シート!C52)</f>
        <v/>
      </c>
      <c r="C21" s="879"/>
      <c r="D21" s="879"/>
      <c r="E21" s="879"/>
      <c r="F21" s="879"/>
      <c r="G21" s="879"/>
      <c r="H21" s="879"/>
      <c r="I21" s="880"/>
      <c r="J21" s="424" t="str">
        <f>IF(基本情報入力シート!M52="","",基本情報入力シート!M52)</f>
        <v/>
      </c>
      <c r="K21" s="425" t="str">
        <f>IF(基本情報入力シート!R52="","",基本情報入力シート!R52)</f>
        <v/>
      </c>
      <c r="L21" s="425" t="str">
        <f>IF(基本情報入力シート!W52="","",基本情報入力シート!W52)</f>
        <v/>
      </c>
      <c r="M21" s="424" t="str">
        <f>IF(基本情報入力シート!X52="","",基本情報入力シート!X52)</f>
        <v/>
      </c>
      <c r="N21" s="426" t="str">
        <f>IF(基本情報入力シート!Y52="","",基本情報入力シート!Y52)</f>
        <v/>
      </c>
      <c r="O21" s="452"/>
      <c r="P21" s="456"/>
      <c r="Q21" s="38" t="str">
        <f>IFERROR(ROUNDDOWN(P21*VLOOKUP(N21,【参考】数式用!$V$2:$AA$58,MATCH(O21,【参考】数式用!$X$4:$AA$4)+2,FALSE)*0.5, 0), "")</f>
        <v/>
      </c>
      <c r="R21" s="457"/>
      <c r="S21" s="881"/>
      <c r="T21" s="881"/>
      <c r="U21" s="455"/>
      <c r="V21" s="464"/>
      <c r="W21" s="465"/>
      <c r="X21" s="427" t="str">
        <f>IFERROR(IF(V21="ー", "", ROUNDDOWN(W21*VLOOKUP(N21,【参考】数式用!$V$2:$AG$51,MATCH(V21,【参考】数式用!$AB$4:$AG$4)+6,FALSE)*0.5, 0)), "")</f>
        <v/>
      </c>
      <c r="Y21" s="466"/>
      <c r="Z21" s="465"/>
      <c r="AA21" s="455"/>
      <c r="AB21" s="508" t="e">
        <f>VLOOKUP(N21,【参考】数式用!$A$3:$N$58,14,FALSE)</f>
        <v>#N/A</v>
      </c>
      <c r="AC21" s="508" t="str">
        <f>IFERROR(VLOOKUP(N21,【参考】数式用!$A$3:$N$58,14,FALSE),"")&amp;"_4_5"</f>
        <v>_4_5</v>
      </c>
      <c r="AD21" s="508" t="str">
        <f>IFERROR(VLOOKUP(N21,【参考】数式用!$A$3:$N$58,14,FALSE),"")&amp;"_6"</f>
        <v>_6</v>
      </c>
      <c r="AE21" s="509" t="str">
        <f>IFERROR(VLOOKUP(N21,【参考】数式用!$AI$5:$AJ$51, 2, FALSE), "")</f>
        <v/>
      </c>
      <c r="AF21" s="510" t="str">
        <f t="shared" si="0"/>
        <v/>
      </c>
      <c r="AG21" s="511" t="str">
        <f t="shared" si="1"/>
        <v/>
      </c>
      <c r="AH21" s="512" t="str">
        <f>IFERROR(VLOOKUP(N21,【参考】数式用!$AM$3:$AN$56, 2, FALSE), "")</f>
        <v/>
      </c>
      <c r="AI21" s="421"/>
      <c r="AJ21" s="394"/>
      <c r="AK21" s="870"/>
      <c r="AL21" s="870"/>
    </row>
    <row r="22" spans="1:43" ht="40.15" customHeight="1">
      <c r="A22" s="423">
        <v>9</v>
      </c>
      <c r="B22" s="878" t="str">
        <f>IF(基本情報入力シート!C53="","",基本情報入力シート!C53)</f>
        <v/>
      </c>
      <c r="C22" s="879"/>
      <c r="D22" s="879"/>
      <c r="E22" s="879"/>
      <c r="F22" s="879"/>
      <c r="G22" s="879"/>
      <c r="H22" s="879"/>
      <c r="I22" s="880"/>
      <c r="J22" s="424" t="str">
        <f>IF(基本情報入力シート!M53="","",基本情報入力シート!M53)</f>
        <v/>
      </c>
      <c r="K22" s="425" t="str">
        <f>IF(基本情報入力シート!R53="","",基本情報入力シート!R53)</f>
        <v/>
      </c>
      <c r="L22" s="425" t="str">
        <f>IF(基本情報入力シート!W53="","",基本情報入力シート!W53)</f>
        <v/>
      </c>
      <c r="M22" s="424" t="str">
        <f>IF(基本情報入力シート!X53="","",基本情報入力シート!X53)</f>
        <v/>
      </c>
      <c r="N22" s="426" t="str">
        <f>IF(基本情報入力シート!Y53="","",基本情報入力シート!Y53)</f>
        <v/>
      </c>
      <c r="O22" s="452"/>
      <c r="P22" s="456"/>
      <c r="Q22" s="38" t="str">
        <f>IFERROR(ROUNDDOWN(P22*VLOOKUP(N22,【参考】数式用!$V$2:$AA$58,MATCH(O22,【参考】数式用!$X$4:$AA$4)+2,FALSE)*0.5, 0), "")</f>
        <v/>
      </c>
      <c r="R22" s="457"/>
      <c r="S22" s="881"/>
      <c r="T22" s="881"/>
      <c r="U22" s="455"/>
      <c r="V22" s="464"/>
      <c r="W22" s="465"/>
      <c r="X22" s="427" t="str">
        <f>IFERROR(IF(V22="ー", "", ROUNDDOWN(W22*VLOOKUP(N22,【参考】数式用!$V$2:$AG$51,MATCH(V22,【参考】数式用!$AB$4:$AG$4)+6,FALSE)*0.5, 0)), "")</f>
        <v/>
      </c>
      <c r="Y22" s="466"/>
      <c r="Z22" s="465"/>
      <c r="AA22" s="455"/>
      <c r="AB22" s="508" t="e">
        <f>VLOOKUP(N22,【参考】数式用!$A$3:$N$58,14,FALSE)</f>
        <v>#N/A</v>
      </c>
      <c r="AC22" s="508" t="str">
        <f>IFERROR(VLOOKUP(N22,【参考】数式用!$A$3:$N$58,14,FALSE),"")&amp;"_4_5"</f>
        <v>_4_5</v>
      </c>
      <c r="AD22" s="508" t="str">
        <f>IFERROR(VLOOKUP(N22,【参考】数式用!$A$3:$N$58,14,FALSE),"")&amp;"_6"</f>
        <v>_6</v>
      </c>
      <c r="AE22" s="509" t="str">
        <f>IFERROR(VLOOKUP(N22,【参考】数式用!$AI$5:$AJ$51, 2, FALSE), "")</f>
        <v/>
      </c>
      <c r="AF22" s="510" t="str">
        <f t="shared" si="0"/>
        <v/>
      </c>
      <c r="AG22" s="511" t="str">
        <f t="shared" si="1"/>
        <v/>
      </c>
      <c r="AH22" s="512" t="str">
        <f>IFERROR(VLOOKUP(N22,【参考】数式用!$AM$3:$AN$56, 2, FALSE), "")</f>
        <v/>
      </c>
      <c r="AI22" s="421"/>
      <c r="AJ22" s="394"/>
      <c r="AK22" s="394"/>
    </row>
    <row r="23" spans="1:43" ht="40.15" customHeight="1">
      <c r="A23" s="423">
        <v>10</v>
      </c>
      <c r="B23" s="878" t="str">
        <f>IF(基本情報入力シート!C54="","",基本情報入力シート!C54)</f>
        <v/>
      </c>
      <c r="C23" s="879"/>
      <c r="D23" s="879"/>
      <c r="E23" s="879"/>
      <c r="F23" s="879"/>
      <c r="G23" s="879"/>
      <c r="H23" s="879"/>
      <c r="I23" s="880"/>
      <c r="J23" s="424" t="str">
        <f>IF(基本情報入力シート!M54="","",基本情報入力シート!M54)</f>
        <v/>
      </c>
      <c r="K23" s="425" t="str">
        <f>IF(基本情報入力シート!R54="","",基本情報入力シート!R54)</f>
        <v/>
      </c>
      <c r="L23" s="425" t="str">
        <f>IF(基本情報入力シート!W54="","",基本情報入力シート!W54)</f>
        <v/>
      </c>
      <c r="M23" s="424" t="str">
        <f>IF(基本情報入力シート!X54="","",基本情報入力シート!X54)</f>
        <v/>
      </c>
      <c r="N23" s="426" t="str">
        <f>IF(基本情報入力シート!Y54="","",基本情報入力シート!Y54)</f>
        <v/>
      </c>
      <c r="O23" s="452"/>
      <c r="P23" s="456"/>
      <c r="Q23" s="38" t="str">
        <f>IFERROR(ROUNDDOWN(P23*VLOOKUP(N23,【参考】数式用!$V$2:$AA$58,MATCH(O23,【参考】数式用!$X$4:$AA$4)+2,FALSE)*0.5, 0), "")</f>
        <v/>
      </c>
      <c r="R23" s="457"/>
      <c r="S23" s="881"/>
      <c r="T23" s="881"/>
      <c r="U23" s="455"/>
      <c r="V23" s="464"/>
      <c r="W23" s="465"/>
      <c r="X23" s="427" t="str">
        <f>IFERROR(IF(V23="ー", "", ROUNDDOWN(W23*VLOOKUP(N23,【参考】数式用!$V$2:$AG$51,MATCH(V23,【参考】数式用!$AB$4:$AG$4)+6,FALSE)*0.5, 0)), "")</f>
        <v/>
      </c>
      <c r="Y23" s="466"/>
      <c r="Z23" s="465"/>
      <c r="AA23" s="455"/>
      <c r="AB23" s="508" t="e">
        <f>VLOOKUP(N23,【参考】数式用!$A$3:$N$58,14,FALSE)</f>
        <v>#N/A</v>
      </c>
      <c r="AC23" s="508" t="str">
        <f>IFERROR(VLOOKUP(N23,【参考】数式用!$A$3:$N$58,14,FALSE),"")&amp;"_4_5"</f>
        <v>_4_5</v>
      </c>
      <c r="AD23" s="508" t="str">
        <f>IFERROR(VLOOKUP(N23,【参考】数式用!$A$3:$N$58,14,FALSE),"")&amp;"_6"</f>
        <v>_6</v>
      </c>
      <c r="AE23" s="509" t="str">
        <f>IFERROR(VLOOKUP(N23,【参考】数式用!$AI$5:$AJ$51, 2, FALSE), "")</f>
        <v/>
      </c>
      <c r="AF23" s="510" t="str">
        <f t="shared" si="0"/>
        <v/>
      </c>
      <c r="AG23" s="511" t="str">
        <f t="shared" si="1"/>
        <v/>
      </c>
      <c r="AH23" s="512" t="str">
        <f>IFERROR(VLOOKUP(N23,【参考】数式用!$AM$3:$AN$56, 2, FALSE), "")</f>
        <v/>
      </c>
      <c r="AI23" s="421"/>
      <c r="AJ23" s="394"/>
      <c r="AK23" s="394"/>
    </row>
    <row r="24" spans="1:43" ht="40.15" customHeight="1">
      <c r="A24" s="423">
        <v>11</v>
      </c>
      <c r="B24" s="878" t="str">
        <f>IF(基本情報入力シート!C55="","",基本情報入力シート!C55)</f>
        <v/>
      </c>
      <c r="C24" s="879"/>
      <c r="D24" s="879"/>
      <c r="E24" s="879"/>
      <c r="F24" s="879"/>
      <c r="G24" s="879"/>
      <c r="H24" s="879"/>
      <c r="I24" s="880"/>
      <c r="J24" s="424" t="str">
        <f>IF(基本情報入力シート!M55="","",基本情報入力シート!M55)</f>
        <v/>
      </c>
      <c r="K24" s="425" t="str">
        <f>IF(基本情報入力シート!R55="","",基本情報入力シート!R55)</f>
        <v/>
      </c>
      <c r="L24" s="425" t="str">
        <f>IF(基本情報入力シート!W55="","",基本情報入力シート!W55)</f>
        <v/>
      </c>
      <c r="M24" s="424" t="str">
        <f>IF(基本情報入力シート!X55="","",基本情報入力シート!X55)</f>
        <v/>
      </c>
      <c r="N24" s="426" t="str">
        <f>IF(基本情報入力シート!Y55="","",基本情報入力シート!Y55)</f>
        <v/>
      </c>
      <c r="O24" s="452"/>
      <c r="P24" s="456"/>
      <c r="Q24" s="38" t="str">
        <f>IFERROR(ROUNDDOWN(P24*VLOOKUP(N24,【参考】数式用!$V$2:$AA$58,MATCH(O24,【参考】数式用!$X$4:$AA$4)+2,FALSE)*0.5, 0), "")</f>
        <v/>
      </c>
      <c r="R24" s="457"/>
      <c r="S24" s="881"/>
      <c r="T24" s="881"/>
      <c r="U24" s="455"/>
      <c r="V24" s="464"/>
      <c r="W24" s="465"/>
      <c r="X24" s="427" t="str">
        <f>IFERROR(IF(V24="ー", "", ROUNDDOWN(W24*VLOOKUP(N24,【参考】数式用!$V$2:$AG$51,MATCH(V24,【参考】数式用!$AB$4:$AG$4)+6,FALSE)*0.5, 0)), "")</f>
        <v/>
      </c>
      <c r="Y24" s="466"/>
      <c r="Z24" s="465"/>
      <c r="AA24" s="455"/>
      <c r="AB24" s="508" t="e">
        <f>VLOOKUP(N24,【参考】数式用!$A$3:$N$58,14,FALSE)</f>
        <v>#N/A</v>
      </c>
      <c r="AC24" s="508" t="str">
        <f>IFERROR(VLOOKUP(N24,【参考】数式用!$A$3:$N$58,14,FALSE),"")&amp;"_4_5"</f>
        <v>_4_5</v>
      </c>
      <c r="AD24" s="508" t="str">
        <f>IFERROR(VLOOKUP(N24,【参考】数式用!$A$3:$N$58,14,FALSE),"")&amp;"_6"</f>
        <v>_6</v>
      </c>
      <c r="AE24" s="509" t="str">
        <f>IFERROR(VLOOKUP(N24,【参考】数式用!$AI$5:$AJ$51, 2, FALSE), "")</f>
        <v/>
      </c>
      <c r="AF24" s="510" t="str">
        <f t="shared" si="0"/>
        <v/>
      </c>
      <c r="AG24" s="511" t="str">
        <f t="shared" si="1"/>
        <v/>
      </c>
      <c r="AH24" s="512" t="str">
        <f>IFERROR(VLOOKUP(N24,【参考】数式用!$AM$3:$AN$56, 2, FALSE), "")</f>
        <v/>
      </c>
      <c r="AI24" s="421"/>
      <c r="AJ24" s="394"/>
      <c r="AK24" s="394"/>
    </row>
    <row r="25" spans="1:43" ht="40.15" customHeight="1">
      <c r="A25" s="423">
        <v>12</v>
      </c>
      <c r="B25" s="878" t="str">
        <f>IF(基本情報入力シート!C56="","",基本情報入力シート!C56)</f>
        <v/>
      </c>
      <c r="C25" s="879"/>
      <c r="D25" s="879"/>
      <c r="E25" s="879"/>
      <c r="F25" s="879"/>
      <c r="G25" s="879"/>
      <c r="H25" s="879"/>
      <c r="I25" s="880"/>
      <c r="J25" s="424" t="str">
        <f>IF(基本情報入力シート!M56="","",基本情報入力シート!M56)</f>
        <v/>
      </c>
      <c r="K25" s="425" t="str">
        <f>IF(基本情報入力シート!R56="","",基本情報入力シート!R56)</f>
        <v/>
      </c>
      <c r="L25" s="425" t="str">
        <f>IF(基本情報入力シート!W56="","",基本情報入力シート!W56)</f>
        <v/>
      </c>
      <c r="M25" s="424" t="str">
        <f>IF(基本情報入力シート!X56="","",基本情報入力シート!X56)</f>
        <v/>
      </c>
      <c r="N25" s="426" t="str">
        <f>IF(基本情報入力シート!Y56="","",基本情報入力シート!Y56)</f>
        <v/>
      </c>
      <c r="O25" s="452"/>
      <c r="P25" s="456"/>
      <c r="Q25" s="38" t="str">
        <f>IFERROR(ROUNDDOWN(P25*VLOOKUP(N25,【参考】数式用!$V$2:$AA$58,MATCH(O25,【参考】数式用!$X$4:$AA$4)+2,FALSE)*0.5, 0), "")</f>
        <v/>
      </c>
      <c r="R25" s="457"/>
      <c r="S25" s="881"/>
      <c r="T25" s="881"/>
      <c r="U25" s="455"/>
      <c r="V25" s="464"/>
      <c r="W25" s="465"/>
      <c r="X25" s="427" t="str">
        <f>IFERROR(IF(V25="ー", "", ROUNDDOWN(W25*VLOOKUP(N25,【参考】数式用!$V$2:$AG$51,MATCH(V25,【参考】数式用!$AB$4:$AG$4)+6,FALSE)*0.5, 0)), "")</f>
        <v/>
      </c>
      <c r="Y25" s="466"/>
      <c r="Z25" s="465"/>
      <c r="AA25" s="455"/>
      <c r="AB25" s="508" t="e">
        <f>VLOOKUP(N25,【参考】数式用!$A$3:$N$58,14,FALSE)</f>
        <v>#N/A</v>
      </c>
      <c r="AC25" s="508" t="str">
        <f>IFERROR(VLOOKUP(N25,【参考】数式用!$A$3:$N$58,14,FALSE),"")&amp;"_4_5"</f>
        <v>_4_5</v>
      </c>
      <c r="AD25" s="508" t="str">
        <f>IFERROR(VLOOKUP(N25,【参考】数式用!$A$3:$N$58,14,FALSE),"")&amp;"_6"</f>
        <v>_6</v>
      </c>
      <c r="AE25" s="509" t="str">
        <f>IFERROR(VLOOKUP(N25,【参考】数式用!$AI$5:$AJ$51, 2, FALSE), "")</f>
        <v/>
      </c>
      <c r="AF25" s="510" t="str">
        <f t="shared" si="0"/>
        <v/>
      </c>
      <c r="AG25" s="511" t="str">
        <f t="shared" si="1"/>
        <v/>
      </c>
      <c r="AH25" s="512" t="str">
        <f>IFERROR(VLOOKUP(N25,【参考】数式用!$AM$3:$AN$56, 2, FALSE), "")</f>
        <v/>
      </c>
      <c r="AI25" s="421"/>
      <c r="AJ25" s="394"/>
      <c r="AK25" s="394"/>
    </row>
    <row r="26" spans="1:43" ht="40.15" customHeight="1">
      <c r="A26" s="423">
        <v>13</v>
      </c>
      <c r="B26" s="878" t="str">
        <f>IF(基本情報入力シート!C57="","",基本情報入力シート!C57)</f>
        <v/>
      </c>
      <c r="C26" s="879"/>
      <c r="D26" s="879"/>
      <c r="E26" s="879"/>
      <c r="F26" s="879"/>
      <c r="G26" s="879"/>
      <c r="H26" s="879"/>
      <c r="I26" s="880"/>
      <c r="J26" s="424" t="str">
        <f>IF(基本情報入力シート!M57="","",基本情報入力シート!M57)</f>
        <v/>
      </c>
      <c r="K26" s="425" t="str">
        <f>IF(基本情報入力シート!R57="","",基本情報入力シート!R57)</f>
        <v/>
      </c>
      <c r="L26" s="425" t="str">
        <f>IF(基本情報入力シート!W57="","",基本情報入力シート!W57)</f>
        <v/>
      </c>
      <c r="M26" s="424" t="str">
        <f>IF(基本情報入力シート!X57="","",基本情報入力シート!X57)</f>
        <v/>
      </c>
      <c r="N26" s="426" t="str">
        <f>IF(基本情報入力シート!Y57="","",基本情報入力シート!Y57)</f>
        <v/>
      </c>
      <c r="O26" s="452"/>
      <c r="P26" s="456"/>
      <c r="Q26" s="38" t="str">
        <f>IFERROR(ROUNDDOWN(P26*VLOOKUP(N26,【参考】数式用!$V$2:$AA$58,MATCH(O26,【参考】数式用!$X$4:$AA$4)+2,FALSE)*0.5, 0), "")</f>
        <v/>
      </c>
      <c r="R26" s="457"/>
      <c r="S26" s="881"/>
      <c r="T26" s="881"/>
      <c r="U26" s="455"/>
      <c r="V26" s="464"/>
      <c r="W26" s="465"/>
      <c r="X26" s="427" t="str">
        <f>IFERROR(IF(V26="ー", "", ROUNDDOWN(W26*VLOOKUP(N26,【参考】数式用!$V$2:$AG$51,MATCH(V26,【参考】数式用!$AB$4:$AG$4)+6,FALSE)*0.5, 0)), "")</f>
        <v/>
      </c>
      <c r="Y26" s="466"/>
      <c r="Z26" s="465"/>
      <c r="AA26" s="455"/>
      <c r="AB26" s="508" t="e">
        <f>VLOOKUP(N26,【参考】数式用!$A$3:$N$58,14,FALSE)</f>
        <v>#N/A</v>
      </c>
      <c r="AC26" s="508" t="str">
        <f>IFERROR(VLOOKUP(N26,【参考】数式用!$A$3:$N$58,14,FALSE),"")&amp;"_4_5"</f>
        <v>_4_5</v>
      </c>
      <c r="AD26" s="508" t="str">
        <f>IFERROR(VLOOKUP(N26,【参考】数式用!$A$3:$N$58,14,FALSE),"")&amp;"_6"</f>
        <v>_6</v>
      </c>
      <c r="AE26" s="509" t="str">
        <f>IFERROR(VLOOKUP(N26,【参考】数式用!$AI$5:$AJ$51, 2, FALSE), "")</f>
        <v/>
      </c>
      <c r="AF26" s="510" t="str">
        <f t="shared" si="0"/>
        <v/>
      </c>
      <c r="AG26" s="511" t="str">
        <f t="shared" si="1"/>
        <v/>
      </c>
      <c r="AH26" s="512" t="str">
        <f>IFERROR(VLOOKUP(N26,【参考】数式用!$AM$3:$AN$56, 2, FALSE), "")</f>
        <v/>
      </c>
      <c r="AI26" s="421"/>
      <c r="AJ26" s="394"/>
      <c r="AK26" s="394"/>
    </row>
    <row r="27" spans="1:43" ht="40.15" customHeight="1">
      <c r="A27" s="423">
        <v>14</v>
      </c>
      <c r="B27" s="878" t="str">
        <f>IF(基本情報入力シート!C58="","",基本情報入力シート!C58)</f>
        <v/>
      </c>
      <c r="C27" s="879"/>
      <c r="D27" s="879"/>
      <c r="E27" s="879"/>
      <c r="F27" s="879"/>
      <c r="G27" s="879"/>
      <c r="H27" s="879"/>
      <c r="I27" s="880"/>
      <c r="J27" s="424" t="str">
        <f>IF(基本情報入力シート!M58="","",基本情報入力シート!M58)</f>
        <v/>
      </c>
      <c r="K27" s="425" t="str">
        <f>IF(基本情報入力シート!R58="","",基本情報入力シート!R58)</f>
        <v/>
      </c>
      <c r="L27" s="425" t="str">
        <f>IF(基本情報入力シート!W58="","",基本情報入力シート!W58)</f>
        <v/>
      </c>
      <c r="M27" s="424" t="str">
        <f>IF(基本情報入力シート!X58="","",基本情報入力シート!X58)</f>
        <v/>
      </c>
      <c r="N27" s="426" t="str">
        <f>IF(基本情報入力シート!Y58="","",基本情報入力シート!Y58)</f>
        <v/>
      </c>
      <c r="O27" s="452"/>
      <c r="P27" s="456"/>
      <c r="Q27" s="38" t="str">
        <f>IFERROR(ROUNDDOWN(P27*VLOOKUP(N27,【参考】数式用!$V$2:$AA$58,MATCH(O27,【参考】数式用!$X$4:$AA$4)+2,FALSE)*0.5, 0), "")</f>
        <v/>
      </c>
      <c r="R27" s="457"/>
      <c r="S27" s="881"/>
      <c r="T27" s="881"/>
      <c r="U27" s="455"/>
      <c r="V27" s="464"/>
      <c r="W27" s="465"/>
      <c r="X27" s="427" t="str">
        <f>IFERROR(IF(V27="ー", "", ROUNDDOWN(W27*VLOOKUP(N27,【参考】数式用!$V$2:$AG$51,MATCH(V27,【参考】数式用!$AB$4:$AG$4)+6,FALSE)*0.5, 0)), "")</f>
        <v/>
      </c>
      <c r="Y27" s="466"/>
      <c r="Z27" s="465"/>
      <c r="AA27" s="455"/>
      <c r="AB27" s="508" t="e">
        <f>VLOOKUP(N27,【参考】数式用!$A$3:$N$58,14,FALSE)</f>
        <v>#N/A</v>
      </c>
      <c r="AC27" s="508" t="str">
        <f>IFERROR(VLOOKUP(N27,【参考】数式用!$A$3:$N$58,14,FALSE),"")&amp;"_4_5"</f>
        <v>_4_5</v>
      </c>
      <c r="AD27" s="508" t="str">
        <f>IFERROR(VLOOKUP(N27,【参考】数式用!$A$3:$N$58,14,FALSE),"")&amp;"_6"</f>
        <v>_6</v>
      </c>
      <c r="AE27" s="509" t="str">
        <f>IFERROR(VLOOKUP(N27,【参考】数式用!$AI$5:$AJ$51, 2, FALSE), "")</f>
        <v/>
      </c>
      <c r="AF27" s="510" t="str">
        <f t="shared" si="0"/>
        <v/>
      </c>
      <c r="AG27" s="511" t="str">
        <f t="shared" si="1"/>
        <v/>
      </c>
      <c r="AH27" s="512" t="str">
        <f>IFERROR(VLOOKUP(N27,【参考】数式用!$AM$3:$AN$56, 2, FALSE), "")</f>
        <v/>
      </c>
      <c r="AI27" s="421"/>
      <c r="AJ27" s="394"/>
      <c r="AK27" s="394"/>
    </row>
    <row r="28" spans="1:43" ht="40.15" customHeight="1">
      <c r="A28" s="423">
        <v>15</v>
      </c>
      <c r="B28" s="878" t="str">
        <f>IF(基本情報入力シート!C59="","",基本情報入力シート!C59)</f>
        <v/>
      </c>
      <c r="C28" s="879"/>
      <c r="D28" s="879"/>
      <c r="E28" s="879"/>
      <c r="F28" s="879"/>
      <c r="G28" s="879"/>
      <c r="H28" s="879"/>
      <c r="I28" s="880"/>
      <c r="J28" s="424" t="str">
        <f>IF(基本情報入力シート!M59="","",基本情報入力シート!M59)</f>
        <v/>
      </c>
      <c r="K28" s="425" t="str">
        <f>IF(基本情報入力シート!R59="","",基本情報入力シート!R59)</f>
        <v/>
      </c>
      <c r="L28" s="425" t="str">
        <f>IF(基本情報入力シート!W59="","",基本情報入力シート!W59)</f>
        <v/>
      </c>
      <c r="M28" s="424" t="str">
        <f>IF(基本情報入力シート!X59="","",基本情報入力シート!X59)</f>
        <v/>
      </c>
      <c r="N28" s="426" t="str">
        <f>IF(基本情報入力シート!Y59="","",基本情報入力シート!Y59)</f>
        <v/>
      </c>
      <c r="O28" s="452"/>
      <c r="P28" s="456"/>
      <c r="Q28" s="38" t="str">
        <f>IFERROR(ROUNDDOWN(P28*VLOOKUP(N28,【参考】数式用!$V$2:$AA$58,MATCH(O28,【参考】数式用!$X$4:$AA$4)+2,FALSE)*0.5, 0), "")</f>
        <v/>
      </c>
      <c r="R28" s="457"/>
      <c r="S28" s="881"/>
      <c r="T28" s="881"/>
      <c r="U28" s="455"/>
      <c r="V28" s="464"/>
      <c r="W28" s="465"/>
      <c r="X28" s="427" t="str">
        <f>IFERROR(IF(V28="ー", "", ROUNDDOWN(W28*VLOOKUP(N28,【参考】数式用!$V$2:$AG$51,MATCH(V28,【参考】数式用!$AB$4:$AG$4)+6,FALSE)*0.5, 0)), "")</f>
        <v/>
      </c>
      <c r="Y28" s="466"/>
      <c r="Z28" s="465"/>
      <c r="AA28" s="455"/>
      <c r="AB28" s="508" t="e">
        <f>VLOOKUP(N28,【参考】数式用!$A$3:$N$58,14,FALSE)</f>
        <v>#N/A</v>
      </c>
      <c r="AC28" s="508" t="str">
        <f>IFERROR(VLOOKUP(N28,【参考】数式用!$A$3:$N$58,14,FALSE),"")&amp;"_4_5"</f>
        <v>_4_5</v>
      </c>
      <c r="AD28" s="508" t="str">
        <f>IFERROR(VLOOKUP(N28,【参考】数式用!$A$3:$N$58,14,FALSE),"")&amp;"_6"</f>
        <v>_6</v>
      </c>
      <c r="AE28" s="509" t="str">
        <f>IFERROR(VLOOKUP(N28,【参考】数式用!$AI$5:$AJ$51, 2, FALSE), "")</f>
        <v/>
      </c>
      <c r="AF28" s="510" t="str">
        <f t="shared" si="0"/>
        <v/>
      </c>
      <c r="AG28" s="511" t="str">
        <f t="shared" si="1"/>
        <v/>
      </c>
      <c r="AH28" s="512" t="str">
        <f>IFERROR(VLOOKUP(N28,【参考】数式用!$AM$3:$AN$56, 2, FALSE), "")</f>
        <v/>
      </c>
      <c r="AI28" s="421"/>
      <c r="AJ28" s="394"/>
      <c r="AK28" s="394"/>
    </row>
    <row r="29" spans="1:43" ht="40.15" customHeight="1">
      <c r="A29" s="423">
        <v>16</v>
      </c>
      <c r="B29" s="878" t="str">
        <f>IF(基本情報入力シート!C60="","",基本情報入力シート!C60)</f>
        <v/>
      </c>
      <c r="C29" s="879"/>
      <c r="D29" s="879"/>
      <c r="E29" s="879"/>
      <c r="F29" s="879"/>
      <c r="G29" s="879"/>
      <c r="H29" s="879"/>
      <c r="I29" s="880"/>
      <c r="J29" s="425" t="str">
        <f>IF(基本情報入力シート!M60="","",基本情報入力シート!M60)</f>
        <v/>
      </c>
      <c r="K29" s="425" t="str">
        <f>IF(基本情報入力シート!R60="","",基本情報入力シート!R60)</f>
        <v/>
      </c>
      <c r="L29" s="425" t="str">
        <f>IF(基本情報入力シート!W60="","",基本情報入力シート!W60)</f>
        <v/>
      </c>
      <c r="M29" s="425" t="str">
        <f>IF(基本情報入力シート!X60="","",基本情報入力シート!X60)</f>
        <v/>
      </c>
      <c r="N29" s="426" t="str">
        <f>IF(基本情報入力シート!Y60="","",基本情報入力シート!Y60)</f>
        <v/>
      </c>
      <c r="O29" s="452"/>
      <c r="P29" s="456"/>
      <c r="Q29" s="38" t="str">
        <f>IFERROR(ROUNDDOWN(P29*VLOOKUP(N29,【参考】数式用!$V$2:$AA$58,MATCH(O29,【参考】数式用!$X$4:$AA$4)+2,FALSE)*0.5, 0), "")</f>
        <v/>
      </c>
      <c r="R29" s="457"/>
      <c r="S29" s="881"/>
      <c r="T29" s="881"/>
      <c r="U29" s="455"/>
      <c r="V29" s="464"/>
      <c r="W29" s="465"/>
      <c r="X29" s="427" t="str">
        <f>IFERROR(IF(V29="ー", "", ROUNDDOWN(W29*VLOOKUP(N29,【参考】数式用!$V$2:$AG$51,MATCH(V29,【参考】数式用!$AB$4:$AG$4)+6,FALSE)*0.5, 0)), "")</f>
        <v/>
      </c>
      <c r="Y29" s="466"/>
      <c r="Z29" s="465"/>
      <c r="AA29" s="455"/>
      <c r="AB29" s="508" t="e">
        <f>VLOOKUP(N29,【参考】数式用!$A$3:$N$58,14,FALSE)</f>
        <v>#N/A</v>
      </c>
      <c r="AC29" s="508" t="str">
        <f>IFERROR(VLOOKUP(N29,【参考】数式用!$A$3:$N$58,14,FALSE),"")&amp;"_4_5"</f>
        <v>_4_5</v>
      </c>
      <c r="AD29" s="508" t="str">
        <f>IFERROR(VLOOKUP(N29,【参考】数式用!$A$3:$N$58,14,FALSE),"")&amp;"_6"</f>
        <v>_6</v>
      </c>
      <c r="AE29" s="509" t="str">
        <f>IFERROR(VLOOKUP(N29,【参考】数式用!$AI$5:$AJ$51, 2, FALSE), "")</f>
        <v/>
      </c>
      <c r="AF29" s="510" t="str">
        <f t="shared" si="0"/>
        <v/>
      </c>
      <c r="AG29" s="511" t="str">
        <f t="shared" si="1"/>
        <v/>
      </c>
      <c r="AH29" s="512" t="str">
        <f>IFERROR(VLOOKUP(N29,【参考】数式用!$AM$3:$AN$56, 2, FALSE), "")</f>
        <v/>
      </c>
      <c r="AI29" s="421"/>
      <c r="AJ29" s="394"/>
      <c r="AK29" s="394"/>
    </row>
    <row r="30" spans="1:43" s="129" customFormat="1" ht="40.15" customHeight="1">
      <c r="A30" s="423">
        <v>17</v>
      </c>
      <c r="B30" s="878" t="str">
        <f>IF(基本情報入力シート!C61="","",基本情報入力シート!C61)</f>
        <v/>
      </c>
      <c r="C30" s="879"/>
      <c r="D30" s="879"/>
      <c r="E30" s="879"/>
      <c r="F30" s="879"/>
      <c r="G30" s="879"/>
      <c r="H30" s="879"/>
      <c r="I30" s="880"/>
      <c r="J30" s="424" t="str">
        <f>IF(基本情報入力シート!M61="","",基本情報入力シート!M61)</f>
        <v/>
      </c>
      <c r="K30" s="425" t="str">
        <f>IF(基本情報入力シート!R61="","",基本情報入力シート!R61)</f>
        <v/>
      </c>
      <c r="L30" s="425" t="str">
        <f>IF(基本情報入力シート!W61="","",基本情報入力シート!W61)</f>
        <v/>
      </c>
      <c r="M30" s="424" t="str">
        <f>IF(基本情報入力シート!X61="","",基本情報入力シート!X61)</f>
        <v/>
      </c>
      <c r="N30" s="426" t="str">
        <f>IF(基本情報入力シート!Y61="","",基本情報入力シート!Y61)</f>
        <v/>
      </c>
      <c r="O30" s="452"/>
      <c r="P30" s="456"/>
      <c r="Q30" s="38" t="str">
        <f>IFERROR(ROUNDDOWN(P30*VLOOKUP(N30,【参考】数式用!$V$2:$AA$58,MATCH(O30,【参考】数式用!$X$4:$AA$4)+2,FALSE)*0.5, 0), "")</f>
        <v/>
      </c>
      <c r="R30" s="457"/>
      <c r="S30" s="881"/>
      <c r="T30" s="881"/>
      <c r="U30" s="455"/>
      <c r="V30" s="464"/>
      <c r="W30" s="465"/>
      <c r="X30" s="427" t="str">
        <f>IFERROR(IF(V30="ー", "", ROUNDDOWN(W30*VLOOKUP(N30,【参考】数式用!$V$2:$AG$51,MATCH(V30,【参考】数式用!$AB$4:$AG$4)+6,FALSE)*0.5, 0)), "")</f>
        <v/>
      </c>
      <c r="Y30" s="466"/>
      <c r="Z30" s="465"/>
      <c r="AA30" s="455"/>
      <c r="AB30" s="508" t="e">
        <f>VLOOKUP(N30,【参考】数式用!$A$3:$N$58,14,FALSE)</f>
        <v>#N/A</v>
      </c>
      <c r="AC30" s="508" t="str">
        <f>IFERROR(VLOOKUP(N30,【参考】数式用!$A$3:$N$58,14,FALSE),"")&amp;"_4_5"</f>
        <v>_4_5</v>
      </c>
      <c r="AD30" s="508" t="str">
        <f>IFERROR(VLOOKUP(N30,【参考】数式用!$A$3:$N$58,14,FALSE),"")&amp;"_6"</f>
        <v>_6</v>
      </c>
      <c r="AE30" s="509" t="str">
        <f>IFERROR(VLOOKUP(N30,【参考】数式用!$AI$5:$AJ$51, 2, FALSE), "")</f>
        <v/>
      </c>
      <c r="AF30" s="510" t="str">
        <f t="shared" si="0"/>
        <v/>
      </c>
      <c r="AG30" s="511" t="str">
        <f t="shared" si="1"/>
        <v/>
      </c>
      <c r="AH30" s="512" t="str">
        <f>IFERROR(VLOOKUP(N30,【参考】数式用!$AM$3:$AN$56, 2, FALSE), "")</f>
        <v/>
      </c>
      <c r="AI30" s="421"/>
      <c r="AJ30" s="394"/>
      <c r="AK30" s="394"/>
      <c r="AL30" s="394"/>
      <c r="AM30" s="394"/>
      <c r="AN30" s="394"/>
      <c r="AO30" s="394"/>
      <c r="AP30" s="394"/>
      <c r="AQ30" s="394"/>
    </row>
    <row r="31" spans="1:43" s="129" customFormat="1" ht="40.15" customHeight="1">
      <c r="A31" s="423">
        <v>18</v>
      </c>
      <c r="B31" s="878" t="str">
        <f>IF(基本情報入力シート!C62="","",基本情報入力シート!C62)</f>
        <v/>
      </c>
      <c r="C31" s="879"/>
      <c r="D31" s="879"/>
      <c r="E31" s="879"/>
      <c r="F31" s="879"/>
      <c r="G31" s="879"/>
      <c r="H31" s="879"/>
      <c r="I31" s="880"/>
      <c r="J31" s="424" t="str">
        <f>IF(基本情報入力シート!M62="","",基本情報入力シート!M62)</f>
        <v/>
      </c>
      <c r="K31" s="425" t="str">
        <f>IF(基本情報入力シート!R62="","",基本情報入力シート!R62)</f>
        <v/>
      </c>
      <c r="L31" s="425" t="str">
        <f>IF(基本情報入力シート!W62="","",基本情報入力シート!W62)</f>
        <v/>
      </c>
      <c r="M31" s="424" t="str">
        <f>IF(基本情報入力シート!X62="","",基本情報入力シート!X62)</f>
        <v/>
      </c>
      <c r="N31" s="426" t="str">
        <f>IF(基本情報入力シート!Y62="","",基本情報入力シート!Y62)</f>
        <v/>
      </c>
      <c r="O31" s="452"/>
      <c r="P31" s="456"/>
      <c r="Q31" s="38" t="str">
        <f>IFERROR(ROUNDDOWN(P31*VLOOKUP(N31,【参考】数式用!$V$2:$AA$58,MATCH(O31,【参考】数式用!$X$4:$AA$4)+2,FALSE)*0.5, 0), "")</f>
        <v/>
      </c>
      <c r="R31" s="457"/>
      <c r="S31" s="881"/>
      <c r="T31" s="881"/>
      <c r="U31" s="455"/>
      <c r="V31" s="464"/>
      <c r="W31" s="465"/>
      <c r="X31" s="427" t="str">
        <f>IFERROR(IF(V31="ー", "", ROUNDDOWN(W31*VLOOKUP(N31,【参考】数式用!$V$2:$AG$51,MATCH(V31,【参考】数式用!$AB$4:$AG$4)+6,FALSE)*0.5, 0)), "")</f>
        <v/>
      </c>
      <c r="Y31" s="466"/>
      <c r="Z31" s="465"/>
      <c r="AA31" s="455"/>
      <c r="AB31" s="508" t="e">
        <f>VLOOKUP(N31,【参考】数式用!$A$3:$N$58,14,FALSE)</f>
        <v>#N/A</v>
      </c>
      <c r="AC31" s="508" t="str">
        <f>IFERROR(VLOOKUP(N31,【参考】数式用!$A$3:$N$58,14,FALSE),"")&amp;"_4_5"</f>
        <v>_4_5</v>
      </c>
      <c r="AD31" s="508" t="str">
        <f>IFERROR(VLOOKUP(N31,【参考】数式用!$A$3:$N$58,14,FALSE),"")&amp;"_6"</f>
        <v>_6</v>
      </c>
      <c r="AE31" s="509" t="str">
        <f>IFERROR(VLOOKUP(N31,【参考】数式用!$AI$5:$AJ$51, 2, FALSE), "")</f>
        <v/>
      </c>
      <c r="AF31" s="510" t="str">
        <f t="shared" si="0"/>
        <v/>
      </c>
      <c r="AG31" s="511" t="str">
        <f t="shared" si="1"/>
        <v/>
      </c>
      <c r="AH31" s="512" t="str">
        <f>IFERROR(VLOOKUP(N31,【参考】数式用!$AM$3:$AN$56, 2, FALSE), "")</f>
        <v/>
      </c>
      <c r="AI31" s="421"/>
      <c r="AJ31" s="394"/>
      <c r="AK31" s="394"/>
      <c r="AL31" s="394"/>
      <c r="AM31" s="394"/>
      <c r="AN31" s="394"/>
      <c r="AO31" s="394"/>
      <c r="AP31" s="394"/>
      <c r="AQ31" s="394"/>
    </row>
    <row r="32" spans="1:43" s="129" customFormat="1" ht="40.15" customHeight="1">
      <c r="A32" s="423">
        <v>19</v>
      </c>
      <c r="B32" s="878" t="str">
        <f>IF(基本情報入力シート!C63="","",基本情報入力シート!C63)</f>
        <v/>
      </c>
      <c r="C32" s="879"/>
      <c r="D32" s="879"/>
      <c r="E32" s="879"/>
      <c r="F32" s="879"/>
      <c r="G32" s="879"/>
      <c r="H32" s="879"/>
      <c r="I32" s="880"/>
      <c r="J32" s="424" t="str">
        <f>IF(基本情報入力シート!M63="","",基本情報入力シート!M63)</f>
        <v/>
      </c>
      <c r="K32" s="425" t="str">
        <f>IF(基本情報入力シート!R63="","",基本情報入力シート!R63)</f>
        <v/>
      </c>
      <c r="L32" s="425" t="str">
        <f>IF(基本情報入力シート!W63="","",基本情報入力シート!W63)</f>
        <v/>
      </c>
      <c r="M32" s="424" t="str">
        <f>IF(基本情報入力シート!X63="","",基本情報入力シート!X63)</f>
        <v/>
      </c>
      <c r="N32" s="426" t="str">
        <f>IF(基本情報入力シート!Y63="","",基本情報入力シート!Y63)</f>
        <v/>
      </c>
      <c r="O32" s="452"/>
      <c r="P32" s="456"/>
      <c r="Q32" s="38" t="str">
        <f>IFERROR(ROUNDDOWN(P32*VLOOKUP(N32,【参考】数式用!$V$2:$AA$58,MATCH(O32,【参考】数式用!$X$4:$AA$4)+2,FALSE)*0.5, 0), "")</f>
        <v/>
      </c>
      <c r="R32" s="457"/>
      <c r="S32" s="881"/>
      <c r="T32" s="881"/>
      <c r="U32" s="455"/>
      <c r="V32" s="464"/>
      <c r="W32" s="465"/>
      <c r="X32" s="427" t="str">
        <f>IFERROR(IF(V32="ー", "", ROUNDDOWN(W32*VLOOKUP(N32,【参考】数式用!$V$2:$AG$51,MATCH(V32,【参考】数式用!$AB$4:$AG$4)+6,FALSE)*0.5, 0)), "")</f>
        <v/>
      </c>
      <c r="Y32" s="466"/>
      <c r="Z32" s="465"/>
      <c r="AA32" s="455"/>
      <c r="AB32" s="508" t="e">
        <f>VLOOKUP(N32,【参考】数式用!$A$3:$N$58,14,FALSE)</f>
        <v>#N/A</v>
      </c>
      <c r="AC32" s="508" t="str">
        <f>IFERROR(VLOOKUP(N32,【参考】数式用!$A$3:$N$58,14,FALSE),"")&amp;"_4_5"</f>
        <v>_4_5</v>
      </c>
      <c r="AD32" s="508" t="str">
        <f>IFERROR(VLOOKUP(N32,【参考】数式用!$A$3:$N$58,14,FALSE),"")&amp;"_6"</f>
        <v>_6</v>
      </c>
      <c r="AE32" s="509" t="str">
        <f>IFERROR(VLOOKUP(N32,【参考】数式用!$AI$5:$AJ$51, 2, FALSE), "")</f>
        <v/>
      </c>
      <c r="AF32" s="510" t="str">
        <f t="shared" si="0"/>
        <v/>
      </c>
      <c r="AG32" s="511" t="str">
        <f t="shared" si="1"/>
        <v/>
      </c>
      <c r="AH32" s="512" t="str">
        <f>IFERROR(VLOOKUP(N32,【参考】数式用!$AM$3:$AN$56, 2, FALSE), "")</f>
        <v/>
      </c>
      <c r="AI32" s="421"/>
      <c r="AJ32" s="394"/>
      <c r="AK32" s="394"/>
      <c r="AL32" s="394"/>
      <c r="AM32" s="394"/>
      <c r="AN32" s="394"/>
      <c r="AO32" s="394"/>
      <c r="AP32" s="394"/>
      <c r="AQ32" s="394"/>
    </row>
    <row r="33" spans="1:43" s="129" customFormat="1" ht="40.15" customHeight="1">
      <c r="A33" s="423">
        <v>20</v>
      </c>
      <c r="B33" s="878" t="str">
        <f>IF(基本情報入力シート!C64="","",基本情報入力シート!C64)</f>
        <v/>
      </c>
      <c r="C33" s="879"/>
      <c r="D33" s="879"/>
      <c r="E33" s="879"/>
      <c r="F33" s="879"/>
      <c r="G33" s="879"/>
      <c r="H33" s="879"/>
      <c r="I33" s="880"/>
      <c r="J33" s="424" t="str">
        <f>IF(基本情報入力シート!M64="","",基本情報入力シート!M64)</f>
        <v/>
      </c>
      <c r="K33" s="425" t="str">
        <f>IF(基本情報入力シート!R64="","",基本情報入力シート!R64)</f>
        <v/>
      </c>
      <c r="L33" s="425" t="str">
        <f>IF(基本情報入力シート!W64="","",基本情報入力シート!W64)</f>
        <v/>
      </c>
      <c r="M33" s="424" t="str">
        <f>IF(基本情報入力シート!X64="","",基本情報入力シート!X64)</f>
        <v/>
      </c>
      <c r="N33" s="426" t="str">
        <f>IF(基本情報入力シート!Y64="","",基本情報入力シート!Y64)</f>
        <v/>
      </c>
      <c r="O33" s="452"/>
      <c r="P33" s="456"/>
      <c r="Q33" s="38" t="str">
        <f>IFERROR(ROUNDDOWN(P33*VLOOKUP(N33,【参考】数式用!$V$2:$AA$58,MATCH(O33,【参考】数式用!$X$4:$AA$4)+2,FALSE)*0.5, 0), "")</f>
        <v/>
      </c>
      <c r="R33" s="457"/>
      <c r="S33" s="881"/>
      <c r="T33" s="881"/>
      <c r="U33" s="455"/>
      <c r="V33" s="464"/>
      <c r="W33" s="465"/>
      <c r="X33" s="427" t="str">
        <f>IFERROR(IF(V33="ー", "", ROUNDDOWN(W33*VLOOKUP(N33,【参考】数式用!$V$2:$AG$51,MATCH(V33,【参考】数式用!$AB$4:$AG$4)+6,FALSE)*0.5, 0)), "")</f>
        <v/>
      </c>
      <c r="Y33" s="466"/>
      <c r="Z33" s="465"/>
      <c r="AA33" s="455"/>
      <c r="AB33" s="508" t="e">
        <f>VLOOKUP(N33,【参考】数式用!$A$3:$N$58,14,FALSE)</f>
        <v>#N/A</v>
      </c>
      <c r="AC33" s="508" t="str">
        <f>IFERROR(VLOOKUP(N33,【参考】数式用!$A$3:$N$58,14,FALSE),"")&amp;"_4_5"</f>
        <v>_4_5</v>
      </c>
      <c r="AD33" s="508" t="str">
        <f>IFERROR(VLOOKUP(N33,【参考】数式用!$A$3:$N$58,14,FALSE),"")&amp;"_6"</f>
        <v>_6</v>
      </c>
      <c r="AE33" s="509" t="str">
        <f>IFERROR(VLOOKUP(N33,【参考】数式用!$AI$5:$AJ$51, 2, FALSE), "")</f>
        <v/>
      </c>
      <c r="AF33" s="510" t="str">
        <f t="shared" si="0"/>
        <v/>
      </c>
      <c r="AG33" s="511" t="str">
        <f t="shared" si="1"/>
        <v/>
      </c>
      <c r="AH33" s="512" t="str">
        <f>IFERROR(VLOOKUP(N33,【参考】数式用!$AM$3:$AN$56, 2, FALSE), "")</f>
        <v/>
      </c>
      <c r="AI33" s="421"/>
      <c r="AJ33" s="394"/>
      <c r="AK33" s="394"/>
      <c r="AL33" s="394"/>
      <c r="AM33" s="394"/>
      <c r="AN33" s="394"/>
      <c r="AO33" s="394"/>
      <c r="AP33" s="394"/>
      <c r="AQ33" s="394"/>
    </row>
    <row r="34" spans="1:43" s="129" customFormat="1" ht="40.15" customHeight="1">
      <c r="A34" s="423">
        <v>21</v>
      </c>
      <c r="B34" s="878" t="str">
        <f>IF(基本情報入力シート!C65="","",基本情報入力シート!C65)</f>
        <v/>
      </c>
      <c r="C34" s="879"/>
      <c r="D34" s="879"/>
      <c r="E34" s="879"/>
      <c r="F34" s="879"/>
      <c r="G34" s="879"/>
      <c r="H34" s="879"/>
      <c r="I34" s="880"/>
      <c r="J34" s="425" t="str">
        <f>IF(基本情報入力シート!M65="","",基本情報入力シート!M65)</f>
        <v/>
      </c>
      <c r="K34" s="425" t="str">
        <f>IF(基本情報入力シート!R65="","",基本情報入力シート!R65)</f>
        <v/>
      </c>
      <c r="L34" s="425" t="str">
        <f>IF(基本情報入力シート!W65="","",基本情報入力シート!W65)</f>
        <v/>
      </c>
      <c r="M34" s="425" t="str">
        <f>IF(基本情報入力シート!X65="","",基本情報入力シート!X65)</f>
        <v/>
      </c>
      <c r="N34" s="426" t="str">
        <f>IF(基本情報入力シート!Y65="","",基本情報入力シート!Y65)</f>
        <v/>
      </c>
      <c r="O34" s="452"/>
      <c r="P34" s="456"/>
      <c r="Q34" s="38" t="str">
        <f>IFERROR(ROUNDDOWN(P34*VLOOKUP(N34,【参考】数式用!$V$2:$AA$58,MATCH(O34,【参考】数式用!$X$4:$AA$4)+2,FALSE)*0.5, 0), "")</f>
        <v/>
      </c>
      <c r="R34" s="457"/>
      <c r="S34" s="881"/>
      <c r="T34" s="881"/>
      <c r="U34" s="455"/>
      <c r="V34" s="464"/>
      <c r="W34" s="465"/>
      <c r="X34" s="427" t="str">
        <f>IFERROR(IF(V34="ー", "", ROUNDDOWN(W34*VLOOKUP(N34,【参考】数式用!$V$2:$AG$51,MATCH(V34,【参考】数式用!$AB$4:$AG$4)+6,FALSE)*0.5, 0)), "")</f>
        <v/>
      </c>
      <c r="Y34" s="466"/>
      <c r="Z34" s="465"/>
      <c r="AA34" s="455"/>
      <c r="AB34" s="508" t="e">
        <f>VLOOKUP(N34,【参考】数式用!$A$3:$N$58,14,FALSE)</f>
        <v>#N/A</v>
      </c>
      <c r="AC34" s="508" t="str">
        <f>IFERROR(VLOOKUP(N34,【参考】数式用!$A$3:$N$58,14,FALSE),"")&amp;"_4_5"</f>
        <v>_4_5</v>
      </c>
      <c r="AD34" s="508" t="str">
        <f>IFERROR(VLOOKUP(N34,【参考】数式用!$A$3:$N$58,14,FALSE),"")&amp;"_6"</f>
        <v>_6</v>
      </c>
      <c r="AE34" s="509" t="str">
        <f>IFERROR(VLOOKUP(N34,【参考】数式用!$AI$5:$AJ$51, 2, FALSE), "")</f>
        <v/>
      </c>
      <c r="AF34" s="510" t="str">
        <f t="shared" si="0"/>
        <v/>
      </c>
      <c r="AG34" s="511" t="str">
        <f t="shared" si="1"/>
        <v/>
      </c>
      <c r="AH34" s="512" t="str">
        <f>IFERROR(VLOOKUP(N34,【参考】数式用!$AM$3:$AN$56, 2, FALSE), "")</f>
        <v/>
      </c>
      <c r="AI34" s="421"/>
      <c r="AJ34" s="394"/>
      <c r="AK34" s="394"/>
      <c r="AL34" s="394"/>
      <c r="AM34" s="394"/>
      <c r="AN34" s="394"/>
      <c r="AO34" s="394"/>
      <c r="AP34" s="394"/>
      <c r="AQ34" s="394"/>
    </row>
    <row r="35" spans="1:43" s="129" customFormat="1" ht="40.15" customHeight="1">
      <c r="A35" s="428">
        <v>22</v>
      </c>
      <c r="B35" s="903" t="str">
        <f>IF(基本情報入力シート!C66="","",基本情報入力シート!C66)</f>
        <v/>
      </c>
      <c r="C35" s="904"/>
      <c r="D35" s="904"/>
      <c r="E35" s="904"/>
      <c r="F35" s="904"/>
      <c r="G35" s="904"/>
      <c r="H35" s="904"/>
      <c r="I35" s="905"/>
      <c r="J35" s="429" t="str">
        <f>IF(基本情報入力シート!M66="","",基本情報入力シート!M66)</f>
        <v/>
      </c>
      <c r="K35" s="430" t="str">
        <f>IF(基本情報入力シート!R66="","",基本情報入力シート!R66)</f>
        <v/>
      </c>
      <c r="L35" s="430" t="str">
        <f>IF(基本情報入力シート!W66="","",基本情報入力シート!W66)</f>
        <v/>
      </c>
      <c r="M35" s="429" t="str">
        <f>IF(基本情報入力シート!X66="","",基本情報入力シート!X66)</f>
        <v/>
      </c>
      <c r="N35" s="431" t="str">
        <f>IF(基本情報入力シート!Y66="","",基本情報入力シート!Y66)</f>
        <v/>
      </c>
      <c r="O35" s="452"/>
      <c r="P35" s="456"/>
      <c r="Q35" s="38" t="str">
        <f>IFERROR(ROUNDDOWN(P35*VLOOKUP(N35,【参考】数式用!$V$2:$AA$58,MATCH(O35,【参考】数式用!$X$4:$AA$4)+2,FALSE)*0.5, 0), "")</f>
        <v/>
      </c>
      <c r="R35" s="457"/>
      <c r="S35" s="881"/>
      <c r="T35" s="881"/>
      <c r="U35" s="455"/>
      <c r="V35" s="464"/>
      <c r="W35" s="465"/>
      <c r="X35" s="427" t="str">
        <f>IFERROR(IF(V35="ー", "", ROUNDDOWN(W35*VLOOKUP(N35,【参考】数式用!$V$2:$AG$51,MATCH(V35,【参考】数式用!$AB$4:$AG$4)+6,FALSE)*0.5, 0)), "")</f>
        <v/>
      </c>
      <c r="Y35" s="466"/>
      <c r="Z35" s="465"/>
      <c r="AA35" s="455"/>
      <c r="AB35" s="508" t="e">
        <f>VLOOKUP(N35,【参考】数式用!$A$3:$N$58,14,FALSE)</f>
        <v>#N/A</v>
      </c>
      <c r="AC35" s="508" t="str">
        <f>IFERROR(VLOOKUP(N35,【参考】数式用!$A$3:$N$58,14,FALSE),"")&amp;"_4_5"</f>
        <v>_4_5</v>
      </c>
      <c r="AD35" s="508" t="str">
        <f>IFERROR(VLOOKUP(N35,【参考】数式用!$A$3:$N$58,14,FALSE),"")&amp;"_6"</f>
        <v>_6</v>
      </c>
      <c r="AE35" s="509" t="str">
        <f>IFERROR(VLOOKUP(N35,【参考】数式用!$AI$5:$AJ$51, 2, FALSE), "")</f>
        <v/>
      </c>
      <c r="AF35" s="510" t="str">
        <f t="shared" si="0"/>
        <v/>
      </c>
      <c r="AG35" s="511" t="str">
        <f t="shared" si="1"/>
        <v/>
      </c>
      <c r="AH35" s="512" t="str">
        <f>IFERROR(VLOOKUP(N35,【参考】数式用!$AM$3:$AN$56, 2, FALSE), "")</f>
        <v/>
      </c>
      <c r="AI35" s="421"/>
      <c r="AJ35" s="394"/>
      <c r="AK35" s="394"/>
      <c r="AL35" s="394"/>
      <c r="AM35" s="394"/>
      <c r="AN35" s="394"/>
      <c r="AO35" s="394"/>
      <c r="AP35" s="394"/>
      <c r="AQ35" s="394"/>
    </row>
    <row r="36" spans="1:43" s="129" customFormat="1" ht="40.15" customHeight="1">
      <c r="A36" s="423">
        <v>23</v>
      </c>
      <c r="B36" s="878" t="str">
        <f>IF(基本情報入力シート!C67="","",基本情報入力シート!C67)</f>
        <v/>
      </c>
      <c r="C36" s="879"/>
      <c r="D36" s="879"/>
      <c r="E36" s="879"/>
      <c r="F36" s="879"/>
      <c r="G36" s="879"/>
      <c r="H36" s="879"/>
      <c r="I36" s="880"/>
      <c r="J36" s="424" t="str">
        <f>IF(基本情報入力シート!M67="","",基本情報入力シート!M67)</f>
        <v/>
      </c>
      <c r="K36" s="425" t="str">
        <f>IF(基本情報入力シート!R67="","",基本情報入力シート!R67)</f>
        <v/>
      </c>
      <c r="L36" s="425" t="str">
        <f>IF(基本情報入力シート!W67="","",基本情報入力シート!W67)</f>
        <v/>
      </c>
      <c r="M36" s="424" t="str">
        <f>IF(基本情報入力シート!X67="","",基本情報入力シート!X67)</f>
        <v/>
      </c>
      <c r="N36" s="426" t="str">
        <f>IF(基本情報入力シート!Y67="","",基本情報入力シート!Y67)</f>
        <v/>
      </c>
      <c r="O36" s="452"/>
      <c r="P36" s="456"/>
      <c r="Q36" s="38" t="str">
        <f>IFERROR(ROUNDDOWN(P36*VLOOKUP(N36,【参考】数式用!$V$2:$AA$58,MATCH(O36,【参考】数式用!$X$4:$AA$4)+2,FALSE)*0.5, 0), "")</f>
        <v/>
      </c>
      <c r="R36" s="457"/>
      <c r="S36" s="881"/>
      <c r="T36" s="881"/>
      <c r="U36" s="455"/>
      <c r="V36" s="464"/>
      <c r="W36" s="465"/>
      <c r="X36" s="427" t="str">
        <f>IFERROR(IF(V36="ー", "", ROUNDDOWN(W36*VLOOKUP(N36,【参考】数式用!$V$2:$AG$51,MATCH(V36,【参考】数式用!$AB$4:$AG$4)+6,FALSE)*0.5, 0)), "")</f>
        <v/>
      </c>
      <c r="Y36" s="466"/>
      <c r="Z36" s="465"/>
      <c r="AA36" s="455"/>
      <c r="AB36" s="508" t="e">
        <f>VLOOKUP(N36,【参考】数式用!$A$3:$N$58,14,FALSE)</f>
        <v>#N/A</v>
      </c>
      <c r="AC36" s="508" t="str">
        <f>IFERROR(VLOOKUP(N36,【参考】数式用!$A$3:$N$58,14,FALSE),"")&amp;"_4_5"</f>
        <v>_4_5</v>
      </c>
      <c r="AD36" s="508" t="str">
        <f>IFERROR(VLOOKUP(N36,【参考】数式用!$A$3:$N$58,14,FALSE),"")&amp;"_6"</f>
        <v>_6</v>
      </c>
      <c r="AE36" s="509" t="str">
        <f>IFERROR(VLOOKUP(N36,【参考】数式用!$AI$5:$AJ$51, 2, FALSE), "")</f>
        <v/>
      </c>
      <c r="AF36" s="510" t="str">
        <f t="shared" si="0"/>
        <v/>
      </c>
      <c r="AG36" s="511" t="str">
        <f t="shared" si="1"/>
        <v/>
      </c>
      <c r="AH36" s="512" t="str">
        <f>IFERROR(VLOOKUP(N36,【参考】数式用!$AM$3:$AN$56, 2, FALSE), "")</f>
        <v/>
      </c>
      <c r="AI36" s="421"/>
      <c r="AJ36" s="394"/>
      <c r="AK36" s="394"/>
      <c r="AL36" s="394"/>
      <c r="AM36" s="394"/>
      <c r="AN36" s="394"/>
      <c r="AO36" s="394"/>
      <c r="AP36" s="394"/>
      <c r="AQ36" s="394"/>
    </row>
    <row r="37" spans="1:43" s="129" customFormat="1" ht="40.15" customHeight="1">
      <c r="A37" s="423">
        <v>24</v>
      </c>
      <c r="B37" s="878" t="str">
        <f>IF(基本情報入力シート!C68="","",基本情報入力シート!C68)</f>
        <v/>
      </c>
      <c r="C37" s="879"/>
      <c r="D37" s="879"/>
      <c r="E37" s="879"/>
      <c r="F37" s="879"/>
      <c r="G37" s="879"/>
      <c r="H37" s="879"/>
      <c r="I37" s="880"/>
      <c r="J37" s="424" t="str">
        <f>IF(基本情報入力シート!M68="","",基本情報入力シート!M68)</f>
        <v/>
      </c>
      <c r="K37" s="425" t="str">
        <f>IF(基本情報入力シート!R68="","",基本情報入力シート!R68)</f>
        <v/>
      </c>
      <c r="L37" s="425" t="str">
        <f>IF(基本情報入力シート!W68="","",基本情報入力シート!W68)</f>
        <v/>
      </c>
      <c r="M37" s="424" t="str">
        <f>IF(基本情報入力シート!X68="","",基本情報入力シート!X68)</f>
        <v/>
      </c>
      <c r="N37" s="426" t="str">
        <f>IF(基本情報入力シート!Y68="","",基本情報入力シート!Y68)</f>
        <v/>
      </c>
      <c r="O37" s="452"/>
      <c r="P37" s="456"/>
      <c r="Q37" s="38" t="str">
        <f>IFERROR(ROUNDDOWN(P37*VLOOKUP(N37,【参考】数式用!$V$2:$AA$58,MATCH(O37,【参考】数式用!$X$4:$AA$4)+2,FALSE)*0.5, 0), "")</f>
        <v/>
      </c>
      <c r="R37" s="457"/>
      <c r="S37" s="881"/>
      <c r="T37" s="881"/>
      <c r="U37" s="455"/>
      <c r="V37" s="464"/>
      <c r="W37" s="465"/>
      <c r="X37" s="427" t="str">
        <f>IFERROR(IF(V37="ー", "", ROUNDDOWN(W37*VLOOKUP(N37,【参考】数式用!$V$2:$AG$51,MATCH(V37,【参考】数式用!$AB$4:$AG$4)+6,FALSE)*0.5, 0)), "")</f>
        <v/>
      </c>
      <c r="Y37" s="466"/>
      <c r="Z37" s="465"/>
      <c r="AA37" s="455"/>
      <c r="AB37" s="508" t="e">
        <f>VLOOKUP(N37,【参考】数式用!$A$3:$N$58,14,FALSE)</f>
        <v>#N/A</v>
      </c>
      <c r="AC37" s="508" t="str">
        <f>IFERROR(VLOOKUP(N37,【参考】数式用!$A$3:$N$58,14,FALSE),"")&amp;"_4_5"</f>
        <v>_4_5</v>
      </c>
      <c r="AD37" s="508" t="str">
        <f>IFERROR(VLOOKUP(N37,【参考】数式用!$A$3:$N$58,14,FALSE),"")&amp;"_6"</f>
        <v>_6</v>
      </c>
      <c r="AE37" s="509" t="str">
        <f>IFERROR(VLOOKUP(N37,【参考】数式用!$AI$5:$AJ$51, 2, FALSE), "")</f>
        <v/>
      </c>
      <c r="AF37" s="510" t="str">
        <f t="shared" si="0"/>
        <v/>
      </c>
      <c r="AG37" s="511" t="str">
        <f t="shared" si="1"/>
        <v/>
      </c>
      <c r="AH37" s="512" t="str">
        <f>IFERROR(VLOOKUP(N37,【参考】数式用!$AM$3:$AN$56, 2, FALSE), "")</f>
        <v/>
      </c>
      <c r="AI37" s="421"/>
      <c r="AJ37" s="394"/>
      <c r="AK37" s="394"/>
      <c r="AL37" s="394"/>
      <c r="AM37" s="394"/>
      <c r="AN37" s="394"/>
      <c r="AO37" s="394"/>
      <c r="AP37" s="394"/>
      <c r="AQ37" s="394"/>
    </row>
    <row r="38" spans="1:43" s="129" customFormat="1" ht="40.15" customHeight="1">
      <c r="A38" s="423">
        <v>25</v>
      </c>
      <c r="B38" s="878" t="str">
        <f>IF(基本情報入力シート!C69="","",基本情報入力シート!C69)</f>
        <v/>
      </c>
      <c r="C38" s="879"/>
      <c r="D38" s="879"/>
      <c r="E38" s="879"/>
      <c r="F38" s="879"/>
      <c r="G38" s="879"/>
      <c r="H38" s="879"/>
      <c r="I38" s="880"/>
      <c r="J38" s="424" t="str">
        <f>IF(基本情報入力シート!M69="","",基本情報入力シート!M69)</f>
        <v/>
      </c>
      <c r="K38" s="425" t="str">
        <f>IF(基本情報入力シート!R69="","",基本情報入力シート!R69)</f>
        <v/>
      </c>
      <c r="L38" s="425" t="str">
        <f>IF(基本情報入力シート!W69="","",基本情報入力シート!W69)</f>
        <v/>
      </c>
      <c r="M38" s="424" t="str">
        <f>IF(基本情報入力シート!X69="","",基本情報入力シート!X69)</f>
        <v/>
      </c>
      <c r="N38" s="426" t="str">
        <f>IF(基本情報入力シート!Y69="","",基本情報入力シート!Y69)</f>
        <v/>
      </c>
      <c r="O38" s="452"/>
      <c r="P38" s="456"/>
      <c r="Q38" s="38" t="str">
        <f>IFERROR(ROUNDDOWN(P38*VLOOKUP(N38,【参考】数式用!$V$2:$AA$58,MATCH(O38,【参考】数式用!$X$4:$AA$4)+2,FALSE)*0.5, 0), "")</f>
        <v/>
      </c>
      <c r="R38" s="457"/>
      <c r="S38" s="881"/>
      <c r="T38" s="881"/>
      <c r="U38" s="455"/>
      <c r="V38" s="464"/>
      <c r="W38" s="465"/>
      <c r="X38" s="427" t="str">
        <f>IFERROR(IF(V38="ー", "", ROUNDDOWN(W38*VLOOKUP(N38,【参考】数式用!$V$2:$AG$51,MATCH(V38,【参考】数式用!$AB$4:$AG$4)+6,FALSE)*0.5, 0)), "")</f>
        <v/>
      </c>
      <c r="Y38" s="466"/>
      <c r="Z38" s="465"/>
      <c r="AA38" s="455"/>
      <c r="AB38" s="508" t="e">
        <f>VLOOKUP(N38,【参考】数式用!$A$3:$N$58,14,FALSE)</f>
        <v>#N/A</v>
      </c>
      <c r="AC38" s="508" t="str">
        <f>IFERROR(VLOOKUP(N38,【参考】数式用!$A$3:$N$58,14,FALSE),"")&amp;"_4_5"</f>
        <v>_4_5</v>
      </c>
      <c r="AD38" s="508" t="str">
        <f>IFERROR(VLOOKUP(N38,【参考】数式用!$A$3:$N$58,14,FALSE),"")&amp;"_6"</f>
        <v>_6</v>
      </c>
      <c r="AE38" s="509" t="str">
        <f>IFERROR(VLOOKUP(N38,【参考】数式用!$AI$5:$AJ$51, 2, FALSE), "")</f>
        <v/>
      </c>
      <c r="AF38" s="510" t="str">
        <f t="shared" si="0"/>
        <v/>
      </c>
      <c r="AG38" s="511" t="str">
        <f t="shared" si="1"/>
        <v/>
      </c>
      <c r="AH38" s="512" t="str">
        <f>IFERROR(VLOOKUP(N38,【参考】数式用!$AM$3:$AN$56, 2, FALSE), "")</f>
        <v/>
      </c>
      <c r="AI38" s="421"/>
      <c r="AJ38" s="394"/>
      <c r="AK38" s="394"/>
      <c r="AL38" s="394"/>
      <c r="AM38" s="394"/>
      <c r="AN38" s="394"/>
      <c r="AO38" s="394"/>
      <c r="AP38" s="394"/>
      <c r="AQ38" s="394"/>
    </row>
    <row r="39" spans="1:43" s="129" customFormat="1" ht="40.15" customHeight="1">
      <c r="A39" s="423">
        <v>26</v>
      </c>
      <c r="B39" s="878" t="str">
        <f>IF(基本情報入力シート!C70="","",基本情報入力シート!C70)</f>
        <v/>
      </c>
      <c r="C39" s="879"/>
      <c r="D39" s="879"/>
      <c r="E39" s="879"/>
      <c r="F39" s="879"/>
      <c r="G39" s="879"/>
      <c r="H39" s="879"/>
      <c r="I39" s="880"/>
      <c r="J39" s="424" t="str">
        <f>IF(基本情報入力シート!M70="","",基本情報入力シート!M70)</f>
        <v/>
      </c>
      <c r="K39" s="425" t="str">
        <f>IF(基本情報入力シート!R70="","",基本情報入力シート!R70)</f>
        <v/>
      </c>
      <c r="L39" s="425" t="str">
        <f>IF(基本情報入力シート!W70="","",基本情報入力シート!W70)</f>
        <v/>
      </c>
      <c r="M39" s="424" t="str">
        <f>IF(基本情報入力シート!X70="","",基本情報入力シート!X70)</f>
        <v/>
      </c>
      <c r="N39" s="426" t="str">
        <f>IF(基本情報入力シート!Y70="","",基本情報入力シート!Y70)</f>
        <v/>
      </c>
      <c r="O39" s="452"/>
      <c r="P39" s="456"/>
      <c r="Q39" s="38" t="str">
        <f>IFERROR(ROUNDDOWN(P39*VLOOKUP(N39,【参考】数式用!$V$2:$AA$58,MATCH(O39,【参考】数式用!$X$4:$AA$4)+2,FALSE)*0.5, 0), "")</f>
        <v/>
      </c>
      <c r="R39" s="457"/>
      <c r="S39" s="881"/>
      <c r="T39" s="881"/>
      <c r="U39" s="455"/>
      <c r="V39" s="464"/>
      <c r="W39" s="465"/>
      <c r="X39" s="427" t="str">
        <f>IFERROR(IF(V39="ー", "", ROUNDDOWN(W39*VLOOKUP(N39,【参考】数式用!$V$2:$AG$51,MATCH(V39,【参考】数式用!$AB$4:$AG$4)+6,FALSE)*0.5, 0)), "")</f>
        <v/>
      </c>
      <c r="Y39" s="466"/>
      <c r="Z39" s="465"/>
      <c r="AA39" s="455"/>
      <c r="AB39" s="508" t="e">
        <f>VLOOKUP(N39,【参考】数式用!$A$3:$N$58,14,FALSE)</f>
        <v>#N/A</v>
      </c>
      <c r="AC39" s="508" t="str">
        <f>IFERROR(VLOOKUP(N39,【参考】数式用!$A$3:$N$58,14,FALSE),"")&amp;"_4_5"</f>
        <v>_4_5</v>
      </c>
      <c r="AD39" s="508" t="str">
        <f>IFERROR(VLOOKUP(N39,【参考】数式用!$A$3:$N$58,14,FALSE),"")&amp;"_6"</f>
        <v>_6</v>
      </c>
      <c r="AE39" s="509" t="str">
        <f>IFERROR(VLOOKUP(N39,【参考】数式用!$AI$5:$AJ$51, 2, FALSE), "")</f>
        <v/>
      </c>
      <c r="AF39" s="510" t="str">
        <f t="shared" si="0"/>
        <v/>
      </c>
      <c r="AG39" s="511" t="str">
        <f t="shared" si="1"/>
        <v/>
      </c>
      <c r="AH39" s="512" t="str">
        <f>IFERROR(VLOOKUP(N39,【参考】数式用!$AM$3:$AN$56, 2, FALSE), "")</f>
        <v/>
      </c>
      <c r="AI39" s="421"/>
      <c r="AJ39" s="394"/>
      <c r="AK39" s="394"/>
      <c r="AL39" s="394"/>
      <c r="AM39" s="394"/>
      <c r="AN39" s="394"/>
      <c r="AO39" s="394"/>
      <c r="AP39" s="394"/>
      <c r="AQ39" s="394"/>
    </row>
    <row r="40" spans="1:43" s="129" customFormat="1" ht="40.15" customHeight="1">
      <c r="A40" s="423">
        <v>27</v>
      </c>
      <c r="B40" s="878" t="str">
        <f>IF(基本情報入力シート!C71="","",基本情報入力シート!C71)</f>
        <v/>
      </c>
      <c r="C40" s="879"/>
      <c r="D40" s="879"/>
      <c r="E40" s="879"/>
      <c r="F40" s="879"/>
      <c r="G40" s="879"/>
      <c r="H40" s="879"/>
      <c r="I40" s="880"/>
      <c r="J40" s="424" t="str">
        <f>IF(基本情報入力シート!M71="","",基本情報入力シート!M71)</f>
        <v/>
      </c>
      <c r="K40" s="425" t="str">
        <f>IF(基本情報入力シート!R71="","",基本情報入力シート!R71)</f>
        <v/>
      </c>
      <c r="L40" s="425" t="str">
        <f>IF(基本情報入力シート!W71="","",基本情報入力シート!W71)</f>
        <v/>
      </c>
      <c r="M40" s="424" t="str">
        <f>IF(基本情報入力シート!X71="","",基本情報入力シート!X71)</f>
        <v/>
      </c>
      <c r="N40" s="426" t="str">
        <f>IF(基本情報入力シート!Y71="","",基本情報入力シート!Y71)</f>
        <v/>
      </c>
      <c r="O40" s="452"/>
      <c r="P40" s="456"/>
      <c r="Q40" s="38" t="str">
        <f>IFERROR(ROUNDDOWN(P40*VLOOKUP(N40,【参考】数式用!$V$2:$AA$58,MATCH(O40,【参考】数式用!$X$4:$AA$4)+2,FALSE)*0.5, 0), "")</f>
        <v/>
      </c>
      <c r="R40" s="457"/>
      <c r="S40" s="881"/>
      <c r="T40" s="881"/>
      <c r="U40" s="455"/>
      <c r="V40" s="464"/>
      <c r="W40" s="465"/>
      <c r="X40" s="427" t="str">
        <f>IFERROR(IF(V40="ー", "", ROUNDDOWN(W40*VLOOKUP(N40,【参考】数式用!$V$2:$AG$51,MATCH(V40,【参考】数式用!$AB$4:$AG$4)+6,FALSE)*0.5, 0)), "")</f>
        <v/>
      </c>
      <c r="Y40" s="466"/>
      <c r="Z40" s="465"/>
      <c r="AA40" s="455"/>
      <c r="AB40" s="508" t="e">
        <f>VLOOKUP(N40,【参考】数式用!$A$3:$N$58,14,FALSE)</f>
        <v>#N/A</v>
      </c>
      <c r="AC40" s="508" t="str">
        <f>IFERROR(VLOOKUP(N40,【参考】数式用!$A$3:$N$58,14,FALSE),"")&amp;"_4_5"</f>
        <v>_4_5</v>
      </c>
      <c r="AD40" s="508" t="str">
        <f>IFERROR(VLOOKUP(N40,【参考】数式用!$A$3:$N$58,14,FALSE),"")&amp;"_6"</f>
        <v>_6</v>
      </c>
      <c r="AE40" s="509" t="str">
        <f>IFERROR(VLOOKUP(N40,【参考】数式用!$AI$5:$AJ$51, 2, FALSE), "")</f>
        <v/>
      </c>
      <c r="AF40" s="510" t="str">
        <f t="shared" si="0"/>
        <v/>
      </c>
      <c r="AG40" s="511" t="str">
        <f t="shared" si="1"/>
        <v/>
      </c>
      <c r="AH40" s="512" t="str">
        <f>IFERROR(VLOOKUP(N40,【参考】数式用!$AM$3:$AN$56, 2, FALSE), "")</f>
        <v/>
      </c>
      <c r="AI40" s="421"/>
      <c r="AJ40" s="394"/>
      <c r="AK40" s="394"/>
      <c r="AL40" s="394"/>
      <c r="AM40" s="394"/>
      <c r="AN40" s="394"/>
      <c r="AO40" s="394"/>
      <c r="AP40" s="394"/>
      <c r="AQ40" s="394"/>
    </row>
    <row r="41" spans="1:43" s="129" customFormat="1" ht="40.15" customHeight="1">
      <c r="A41" s="423">
        <v>28</v>
      </c>
      <c r="B41" s="878" t="str">
        <f>IF(基本情報入力シート!C72="","",基本情報入力シート!C72)</f>
        <v/>
      </c>
      <c r="C41" s="879"/>
      <c r="D41" s="879"/>
      <c r="E41" s="879"/>
      <c r="F41" s="879"/>
      <c r="G41" s="879"/>
      <c r="H41" s="879"/>
      <c r="I41" s="880"/>
      <c r="J41" s="424" t="str">
        <f>IF(基本情報入力シート!M72="","",基本情報入力シート!M72)</f>
        <v/>
      </c>
      <c r="K41" s="425" t="str">
        <f>IF(基本情報入力シート!R72="","",基本情報入力シート!R72)</f>
        <v/>
      </c>
      <c r="L41" s="425" t="str">
        <f>IF(基本情報入力シート!W72="","",基本情報入力シート!W72)</f>
        <v/>
      </c>
      <c r="M41" s="424" t="str">
        <f>IF(基本情報入力シート!X72="","",基本情報入力シート!X72)</f>
        <v/>
      </c>
      <c r="N41" s="426" t="str">
        <f>IF(基本情報入力シート!Y72="","",基本情報入力シート!Y72)</f>
        <v/>
      </c>
      <c r="O41" s="452"/>
      <c r="P41" s="456"/>
      <c r="Q41" s="38" t="str">
        <f>IFERROR(ROUNDDOWN(P41*VLOOKUP(N41,【参考】数式用!$V$2:$AA$58,MATCH(O41,【参考】数式用!$X$4:$AA$4)+2,FALSE)*0.5, 0), "")</f>
        <v/>
      </c>
      <c r="R41" s="457"/>
      <c r="S41" s="881"/>
      <c r="T41" s="881"/>
      <c r="U41" s="455"/>
      <c r="V41" s="464"/>
      <c r="W41" s="465"/>
      <c r="X41" s="427" t="str">
        <f>IFERROR(IF(V41="ー", "", ROUNDDOWN(W41*VLOOKUP(N41,【参考】数式用!$V$2:$AG$51,MATCH(V41,【参考】数式用!$AB$4:$AG$4)+6,FALSE)*0.5, 0)), "")</f>
        <v/>
      </c>
      <c r="Y41" s="466"/>
      <c r="Z41" s="465"/>
      <c r="AA41" s="455"/>
      <c r="AB41" s="508" t="e">
        <f>VLOOKUP(N41,【参考】数式用!$A$3:$N$58,14,FALSE)</f>
        <v>#N/A</v>
      </c>
      <c r="AC41" s="508" t="str">
        <f>IFERROR(VLOOKUP(N41,【参考】数式用!$A$3:$N$58,14,FALSE),"")&amp;"_4_5"</f>
        <v>_4_5</v>
      </c>
      <c r="AD41" s="508" t="str">
        <f>IFERROR(VLOOKUP(N41,【参考】数式用!$A$3:$N$58,14,FALSE),"")&amp;"_6"</f>
        <v>_6</v>
      </c>
      <c r="AE41" s="509" t="str">
        <f>IFERROR(VLOOKUP(N41,【参考】数式用!$AI$5:$AJ$51, 2, FALSE), "")</f>
        <v/>
      </c>
      <c r="AF41" s="510" t="str">
        <f t="shared" si="0"/>
        <v/>
      </c>
      <c r="AG41" s="511" t="str">
        <f t="shared" si="1"/>
        <v/>
      </c>
      <c r="AH41" s="512" t="str">
        <f>IFERROR(VLOOKUP(N41,【参考】数式用!$AM$3:$AN$56, 2, FALSE), "")</f>
        <v/>
      </c>
      <c r="AI41" s="421"/>
      <c r="AJ41" s="394"/>
      <c r="AK41" s="394"/>
      <c r="AL41" s="394"/>
      <c r="AM41" s="394"/>
      <c r="AN41" s="394"/>
      <c r="AO41" s="394"/>
      <c r="AP41" s="394"/>
      <c r="AQ41" s="394"/>
    </row>
    <row r="42" spans="1:43" s="129" customFormat="1" ht="40.15" customHeight="1">
      <c r="A42" s="423">
        <v>29</v>
      </c>
      <c r="B42" s="878" t="str">
        <f>IF(基本情報入力シート!C73="","",基本情報入力シート!C73)</f>
        <v/>
      </c>
      <c r="C42" s="879"/>
      <c r="D42" s="879"/>
      <c r="E42" s="879"/>
      <c r="F42" s="879"/>
      <c r="G42" s="879"/>
      <c r="H42" s="879"/>
      <c r="I42" s="880"/>
      <c r="J42" s="424" t="str">
        <f>IF(基本情報入力シート!M73="","",基本情報入力シート!M73)</f>
        <v/>
      </c>
      <c r="K42" s="425" t="str">
        <f>IF(基本情報入力シート!R73="","",基本情報入力シート!R73)</f>
        <v/>
      </c>
      <c r="L42" s="425" t="str">
        <f>IF(基本情報入力シート!W73="","",基本情報入力シート!W73)</f>
        <v/>
      </c>
      <c r="M42" s="424" t="str">
        <f>IF(基本情報入力シート!X73="","",基本情報入力シート!X73)</f>
        <v/>
      </c>
      <c r="N42" s="426" t="str">
        <f>IF(基本情報入力シート!Y73="","",基本情報入力シート!Y73)</f>
        <v/>
      </c>
      <c r="O42" s="452"/>
      <c r="P42" s="456"/>
      <c r="Q42" s="38" t="str">
        <f>IFERROR(ROUNDDOWN(P42*VLOOKUP(N42,【参考】数式用!$V$2:$AA$58,MATCH(O42,【参考】数式用!$X$4:$AA$4)+2,FALSE)*0.5, 0), "")</f>
        <v/>
      </c>
      <c r="R42" s="457"/>
      <c r="S42" s="881"/>
      <c r="T42" s="881"/>
      <c r="U42" s="455"/>
      <c r="V42" s="464"/>
      <c r="W42" s="465"/>
      <c r="X42" s="427" t="str">
        <f>IFERROR(IF(V42="ー", "", ROUNDDOWN(W42*VLOOKUP(N42,【参考】数式用!$V$2:$AG$51,MATCH(V42,【参考】数式用!$AB$4:$AG$4)+6,FALSE)*0.5, 0)), "")</f>
        <v/>
      </c>
      <c r="Y42" s="466"/>
      <c r="Z42" s="465"/>
      <c r="AA42" s="455"/>
      <c r="AB42" s="508" t="e">
        <f>VLOOKUP(N42,【参考】数式用!$A$3:$N$58,14,FALSE)</f>
        <v>#N/A</v>
      </c>
      <c r="AC42" s="508" t="str">
        <f>IFERROR(VLOOKUP(N42,【参考】数式用!$A$3:$N$58,14,FALSE),"")&amp;"_4_5"</f>
        <v>_4_5</v>
      </c>
      <c r="AD42" s="508" t="str">
        <f>IFERROR(VLOOKUP(N42,【参考】数式用!$A$3:$N$58,14,FALSE),"")&amp;"_6"</f>
        <v>_6</v>
      </c>
      <c r="AE42" s="509" t="str">
        <f>IFERROR(VLOOKUP(N42,【参考】数式用!$AI$5:$AJ$51, 2, FALSE), "")</f>
        <v/>
      </c>
      <c r="AF42" s="510" t="str">
        <f t="shared" si="0"/>
        <v/>
      </c>
      <c r="AG42" s="511" t="str">
        <f t="shared" si="1"/>
        <v/>
      </c>
      <c r="AH42" s="512" t="str">
        <f>IFERROR(VLOOKUP(N42,【参考】数式用!$AM$3:$AN$56, 2, FALSE), "")</f>
        <v/>
      </c>
      <c r="AI42" s="421"/>
      <c r="AJ42" s="394"/>
      <c r="AK42" s="394"/>
      <c r="AL42" s="394"/>
      <c r="AM42" s="394"/>
      <c r="AN42" s="394"/>
      <c r="AO42" s="394"/>
      <c r="AP42" s="394"/>
      <c r="AQ42" s="394"/>
    </row>
    <row r="43" spans="1:43" s="129" customFormat="1" ht="40.15" customHeight="1">
      <c r="A43" s="423">
        <v>30</v>
      </c>
      <c r="B43" s="878" t="str">
        <f>IF(基本情報入力シート!C74="","",基本情報入力シート!C74)</f>
        <v/>
      </c>
      <c r="C43" s="879"/>
      <c r="D43" s="879"/>
      <c r="E43" s="879"/>
      <c r="F43" s="879"/>
      <c r="G43" s="879"/>
      <c r="H43" s="879"/>
      <c r="I43" s="880"/>
      <c r="J43" s="424" t="str">
        <f>IF(基本情報入力シート!M74="","",基本情報入力シート!M74)</f>
        <v/>
      </c>
      <c r="K43" s="425" t="str">
        <f>IF(基本情報入力シート!R74="","",基本情報入力シート!R74)</f>
        <v/>
      </c>
      <c r="L43" s="425" t="str">
        <f>IF(基本情報入力シート!W74="","",基本情報入力シート!W74)</f>
        <v/>
      </c>
      <c r="M43" s="424" t="str">
        <f>IF(基本情報入力シート!X74="","",基本情報入力シート!X74)</f>
        <v/>
      </c>
      <c r="N43" s="426" t="str">
        <f>IF(基本情報入力シート!Y74="","",基本情報入力シート!Y74)</f>
        <v/>
      </c>
      <c r="O43" s="452"/>
      <c r="P43" s="456"/>
      <c r="Q43" s="38" t="str">
        <f>IFERROR(ROUNDDOWN(P43*VLOOKUP(N43,【参考】数式用!$V$2:$AA$58,MATCH(O43,【参考】数式用!$X$4:$AA$4)+2,FALSE)*0.5, 0), "")</f>
        <v/>
      </c>
      <c r="R43" s="457"/>
      <c r="S43" s="881"/>
      <c r="T43" s="881"/>
      <c r="U43" s="455"/>
      <c r="V43" s="464"/>
      <c r="W43" s="465"/>
      <c r="X43" s="427" t="str">
        <f>IFERROR(IF(V43="ー", "", ROUNDDOWN(W43*VLOOKUP(N43,【参考】数式用!$V$2:$AG$51,MATCH(V43,【参考】数式用!$AB$4:$AG$4)+6,FALSE)*0.5, 0)), "")</f>
        <v/>
      </c>
      <c r="Y43" s="466"/>
      <c r="Z43" s="465"/>
      <c r="AA43" s="455"/>
      <c r="AB43" s="508" t="e">
        <f>VLOOKUP(N43,【参考】数式用!$A$3:$N$58,14,FALSE)</f>
        <v>#N/A</v>
      </c>
      <c r="AC43" s="508" t="str">
        <f>IFERROR(VLOOKUP(N43,【参考】数式用!$A$3:$N$58,14,FALSE),"")&amp;"_4_5"</f>
        <v>_4_5</v>
      </c>
      <c r="AD43" s="508" t="str">
        <f>IFERROR(VLOOKUP(N43,【参考】数式用!$A$3:$N$58,14,FALSE),"")&amp;"_6"</f>
        <v>_6</v>
      </c>
      <c r="AE43" s="509" t="str">
        <f>IFERROR(VLOOKUP(N43,【参考】数式用!$AI$5:$AJ$51, 2, FALSE), "")</f>
        <v/>
      </c>
      <c r="AF43" s="510" t="str">
        <f t="shared" si="0"/>
        <v/>
      </c>
      <c r="AG43" s="511" t="str">
        <f t="shared" si="1"/>
        <v/>
      </c>
      <c r="AH43" s="512" t="str">
        <f>IFERROR(VLOOKUP(N43,【参考】数式用!$AM$3:$AN$56, 2, FALSE), "")</f>
        <v/>
      </c>
      <c r="AI43" s="421"/>
      <c r="AJ43" s="394"/>
      <c r="AK43" s="394"/>
      <c r="AL43" s="394"/>
      <c r="AM43" s="394"/>
      <c r="AN43" s="394"/>
      <c r="AO43" s="394"/>
      <c r="AP43" s="394"/>
      <c r="AQ43" s="394"/>
    </row>
    <row r="44" spans="1:43" s="129" customFormat="1" ht="40.15" customHeight="1">
      <c r="A44" s="423">
        <v>31</v>
      </c>
      <c r="B44" s="878" t="str">
        <f>IF(基本情報入力シート!C75="","",基本情報入力シート!C75)</f>
        <v/>
      </c>
      <c r="C44" s="879"/>
      <c r="D44" s="879"/>
      <c r="E44" s="879"/>
      <c r="F44" s="879"/>
      <c r="G44" s="879"/>
      <c r="H44" s="879"/>
      <c r="I44" s="880"/>
      <c r="J44" s="424" t="str">
        <f>IF(基本情報入力シート!M75="","",基本情報入力シート!M75)</f>
        <v/>
      </c>
      <c r="K44" s="425" t="str">
        <f>IF(基本情報入力シート!R75="","",基本情報入力シート!R75)</f>
        <v/>
      </c>
      <c r="L44" s="425" t="str">
        <f>IF(基本情報入力シート!W75="","",基本情報入力シート!W75)</f>
        <v/>
      </c>
      <c r="M44" s="424" t="str">
        <f>IF(基本情報入力シート!X75="","",基本情報入力シート!X75)</f>
        <v/>
      </c>
      <c r="N44" s="426" t="str">
        <f>IF(基本情報入力シート!Y75="","",基本情報入力シート!Y75)</f>
        <v/>
      </c>
      <c r="O44" s="452"/>
      <c r="P44" s="456"/>
      <c r="Q44" s="38" t="str">
        <f>IFERROR(ROUNDDOWN(P44*VLOOKUP(N44,【参考】数式用!$V$2:$AA$58,MATCH(O44,【参考】数式用!$X$4:$AA$4)+2,FALSE)*0.5, 0), "")</f>
        <v/>
      </c>
      <c r="R44" s="457"/>
      <c r="S44" s="881"/>
      <c r="T44" s="881"/>
      <c r="U44" s="455"/>
      <c r="V44" s="464"/>
      <c r="W44" s="465"/>
      <c r="X44" s="427" t="str">
        <f>IFERROR(IF(V44="ー", "", ROUNDDOWN(W44*VLOOKUP(N44,【参考】数式用!$V$2:$AG$51,MATCH(V44,【参考】数式用!$AB$4:$AG$4)+6,FALSE)*0.5, 0)), "")</f>
        <v/>
      </c>
      <c r="Y44" s="466"/>
      <c r="Z44" s="465"/>
      <c r="AA44" s="455"/>
      <c r="AB44" s="508" t="e">
        <f>VLOOKUP(N44,【参考】数式用!$A$3:$N$58,14,FALSE)</f>
        <v>#N/A</v>
      </c>
      <c r="AC44" s="508" t="str">
        <f>IFERROR(VLOOKUP(N44,【参考】数式用!$A$3:$N$58,14,FALSE),"")&amp;"_4_5"</f>
        <v>_4_5</v>
      </c>
      <c r="AD44" s="508" t="str">
        <f>IFERROR(VLOOKUP(N44,【参考】数式用!$A$3:$N$58,14,FALSE),"")&amp;"_6"</f>
        <v>_6</v>
      </c>
      <c r="AE44" s="509" t="str">
        <f>IFERROR(VLOOKUP(N44,【参考】数式用!$AI$5:$AJ$51, 2, FALSE), "")</f>
        <v/>
      </c>
      <c r="AF44" s="510" t="str">
        <f t="shared" si="0"/>
        <v/>
      </c>
      <c r="AG44" s="511" t="str">
        <f t="shared" si="1"/>
        <v/>
      </c>
      <c r="AH44" s="512" t="str">
        <f>IFERROR(VLOOKUP(N44,【参考】数式用!$AM$3:$AN$56, 2, FALSE), "")</f>
        <v/>
      </c>
      <c r="AI44" s="421"/>
      <c r="AJ44" s="394"/>
      <c r="AK44" s="394"/>
      <c r="AL44" s="394"/>
      <c r="AM44" s="394"/>
      <c r="AN44" s="394"/>
      <c r="AO44" s="394"/>
      <c r="AP44" s="394"/>
      <c r="AQ44" s="394"/>
    </row>
    <row r="45" spans="1:43" s="129" customFormat="1" ht="40.15" customHeight="1">
      <c r="A45" s="423">
        <v>32</v>
      </c>
      <c r="B45" s="878" t="str">
        <f>IF(基本情報入力シート!C76="","",基本情報入力シート!C76)</f>
        <v/>
      </c>
      <c r="C45" s="879"/>
      <c r="D45" s="879"/>
      <c r="E45" s="879"/>
      <c r="F45" s="879"/>
      <c r="G45" s="879"/>
      <c r="H45" s="879"/>
      <c r="I45" s="880"/>
      <c r="J45" s="424" t="str">
        <f>IF(基本情報入力シート!M76="","",基本情報入力シート!M76)</f>
        <v/>
      </c>
      <c r="K45" s="425" t="str">
        <f>IF(基本情報入力シート!R76="","",基本情報入力シート!R76)</f>
        <v/>
      </c>
      <c r="L45" s="425" t="str">
        <f>IF(基本情報入力シート!W76="","",基本情報入力シート!W76)</f>
        <v/>
      </c>
      <c r="M45" s="424" t="str">
        <f>IF(基本情報入力シート!X76="","",基本情報入力シート!X76)</f>
        <v/>
      </c>
      <c r="N45" s="426" t="str">
        <f>IF(基本情報入力シート!Y76="","",基本情報入力シート!Y76)</f>
        <v/>
      </c>
      <c r="O45" s="452"/>
      <c r="P45" s="456"/>
      <c r="Q45" s="38" t="str">
        <f>IFERROR(ROUNDDOWN(P45*VLOOKUP(N45,【参考】数式用!$V$2:$AA$58,MATCH(O45,【参考】数式用!$X$4:$AA$4)+2,FALSE)*0.5, 0), "")</f>
        <v/>
      </c>
      <c r="R45" s="457"/>
      <c r="S45" s="881"/>
      <c r="T45" s="881"/>
      <c r="U45" s="455"/>
      <c r="V45" s="464"/>
      <c r="W45" s="465"/>
      <c r="X45" s="427" t="str">
        <f>IFERROR(IF(V45="ー", "", ROUNDDOWN(W45*VLOOKUP(N45,【参考】数式用!$V$2:$AG$51,MATCH(V45,【参考】数式用!$AB$4:$AG$4)+6,FALSE)*0.5, 0)), "")</f>
        <v/>
      </c>
      <c r="Y45" s="466"/>
      <c r="Z45" s="465"/>
      <c r="AA45" s="455"/>
      <c r="AB45" s="508" t="e">
        <f>VLOOKUP(N45,【参考】数式用!$A$3:$N$58,14,FALSE)</f>
        <v>#N/A</v>
      </c>
      <c r="AC45" s="508" t="str">
        <f>IFERROR(VLOOKUP(N45,【参考】数式用!$A$3:$N$58,14,FALSE),"")&amp;"_4_5"</f>
        <v>_4_5</v>
      </c>
      <c r="AD45" s="508" t="str">
        <f>IFERROR(VLOOKUP(N45,【参考】数式用!$A$3:$N$58,14,FALSE),"")&amp;"_6"</f>
        <v>_6</v>
      </c>
      <c r="AE45" s="509" t="str">
        <f>IFERROR(VLOOKUP(N45,【参考】数式用!$AI$5:$AJ$51, 2, FALSE), "")</f>
        <v/>
      </c>
      <c r="AF45" s="510" t="str">
        <f t="shared" si="0"/>
        <v/>
      </c>
      <c r="AG45" s="511" t="str">
        <f t="shared" si="1"/>
        <v/>
      </c>
      <c r="AH45" s="512" t="str">
        <f>IFERROR(VLOOKUP(N45,【参考】数式用!$AM$3:$AN$56, 2, FALSE), "")</f>
        <v/>
      </c>
      <c r="AI45" s="421"/>
      <c r="AJ45" s="394"/>
      <c r="AK45" s="394"/>
      <c r="AL45" s="394"/>
      <c r="AM45" s="394"/>
      <c r="AN45" s="394"/>
      <c r="AO45" s="394"/>
      <c r="AP45" s="394"/>
      <c r="AQ45" s="394"/>
    </row>
    <row r="46" spans="1:43" s="129" customFormat="1" ht="40.15" customHeight="1">
      <c r="A46" s="423">
        <v>33</v>
      </c>
      <c r="B46" s="878" t="str">
        <f>IF(基本情報入力シート!C77="","",基本情報入力シート!C77)</f>
        <v/>
      </c>
      <c r="C46" s="879"/>
      <c r="D46" s="879"/>
      <c r="E46" s="879"/>
      <c r="F46" s="879"/>
      <c r="G46" s="879"/>
      <c r="H46" s="879"/>
      <c r="I46" s="880"/>
      <c r="J46" s="424" t="str">
        <f>IF(基本情報入力シート!M77="","",基本情報入力シート!M77)</f>
        <v/>
      </c>
      <c r="K46" s="425" t="str">
        <f>IF(基本情報入力シート!R77="","",基本情報入力シート!R77)</f>
        <v/>
      </c>
      <c r="L46" s="425" t="str">
        <f>IF(基本情報入力シート!W77="","",基本情報入力シート!W77)</f>
        <v/>
      </c>
      <c r="M46" s="424" t="str">
        <f>IF(基本情報入力シート!X77="","",基本情報入力シート!X77)</f>
        <v/>
      </c>
      <c r="N46" s="426" t="str">
        <f>IF(基本情報入力シート!Y77="","",基本情報入力シート!Y77)</f>
        <v/>
      </c>
      <c r="O46" s="452"/>
      <c r="P46" s="456"/>
      <c r="Q46" s="38" t="str">
        <f>IFERROR(ROUNDDOWN(P46*VLOOKUP(N46,【参考】数式用!$V$2:$AA$58,MATCH(O46,【参考】数式用!$X$4:$AA$4)+2,FALSE)*0.5, 0), "")</f>
        <v/>
      </c>
      <c r="R46" s="457"/>
      <c r="S46" s="881"/>
      <c r="T46" s="881"/>
      <c r="U46" s="455"/>
      <c r="V46" s="464"/>
      <c r="W46" s="465"/>
      <c r="X46" s="427" t="str">
        <f>IFERROR(IF(V46="ー", "", ROUNDDOWN(W46*VLOOKUP(N46,【参考】数式用!$V$2:$AG$51,MATCH(V46,【参考】数式用!$AB$4:$AG$4)+6,FALSE)*0.5, 0)), "")</f>
        <v/>
      </c>
      <c r="Y46" s="466"/>
      <c r="Z46" s="465"/>
      <c r="AA46" s="455"/>
      <c r="AB46" s="508" t="e">
        <f>VLOOKUP(N46,【参考】数式用!$A$3:$N$58,14,FALSE)</f>
        <v>#N/A</v>
      </c>
      <c r="AC46" s="508" t="str">
        <f>IFERROR(VLOOKUP(N46,【参考】数式用!$A$3:$N$58,14,FALSE),"")&amp;"_4_5"</f>
        <v>_4_5</v>
      </c>
      <c r="AD46" s="508" t="str">
        <f>IFERROR(VLOOKUP(N46,【参考】数式用!$A$3:$N$58,14,FALSE),"")&amp;"_6"</f>
        <v>_6</v>
      </c>
      <c r="AE46" s="509" t="str">
        <f>IFERROR(VLOOKUP(N46,【参考】数式用!$AI$5:$AJ$51, 2, FALSE), "")</f>
        <v/>
      </c>
      <c r="AF46" s="510" t="str">
        <f t="shared" si="0"/>
        <v/>
      </c>
      <c r="AG46" s="511" t="str">
        <f t="shared" si="1"/>
        <v/>
      </c>
      <c r="AH46" s="512" t="str">
        <f>IFERROR(VLOOKUP(N46,【参考】数式用!$AM$3:$AN$56, 2, FALSE), "")</f>
        <v/>
      </c>
      <c r="AI46" s="421"/>
      <c r="AJ46" s="394"/>
      <c r="AK46" s="394"/>
      <c r="AL46" s="394"/>
      <c r="AM46" s="394"/>
      <c r="AN46" s="394"/>
      <c r="AO46" s="394"/>
      <c r="AP46" s="394"/>
      <c r="AQ46" s="394"/>
    </row>
    <row r="47" spans="1:43" s="129" customFormat="1" ht="40.15" customHeight="1">
      <c r="A47" s="423">
        <v>34</v>
      </c>
      <c r="B47" s="878" t="str">
        <f>IF(基本情報入力シート!C78="","",基本情報入力シート!C78)</f>
        <v/>
      </c>
      <c r="C47" s="879"/>
      <c r="D47" s="879"/>
      <c r="E47" s="879"/>
      <c r="F47" s="879"/>
      <c r="G47" s="879"/>
      <c r="H47" s="879"/>
      <c r="I47" s="880"/>
      <c r="J47" s="424" t="str">
        <f>IF(基本情報入力シート!M78="","",基本情報入力シート!M78)</f>
        <v/>
      </c>
      <c r="K47" s="425" t="str">
        <f>IF(基本情報入力シート!R78="","",基本情報入力シート!R78)</f>
        <v/>
      </c>
      <c r="L47" s="425" t="str">
        <f>IF(基本情報入力シート!W78="","",基本情報入力シート!W78)</f>
        <v/>
      </c>
      <c r="M47" s="424" t="str">
        <f>IF(基本情報入力シート!X78="","",基本情報入力シート!X78)</f>
        <v/>
      </c>
      <c r="N47" s="426" t="str">
        <f>IF(基本情報入力シート!Y78="","",基本情報入力シート!Y78)</f>
        <v/>
      </c>
      <c r="O47" s="452"/>
      <c r="P47" s="456"/>
      <c r="Q47" s="38" t="str">
        <f>IFERROR(ROUNDDOWN(P47*VLOOKUP(N47,【参考】数式用!$V$2:$AA$58,MATCH(O47,【参考】数式用!$X$4:$AA$4)+2,FALSE)*0.5, 0), "")</f>
        <v/>
      </c>
      <c r="R47" s="457"/>
      <c r="S47" s="881"/>
      <c r="T47" s="881"/>
      <c r="U47" s="455"/>
      <c r="V47" s="464"/>
      <c r="W47" s="465"/>
      <c r="X47" s="427" t="str">
        <f>IFERROR(IF(V47="ー", "", ROUNDDOWN(W47*VLOOKUP(N47,【参考】数式用!$V$2:$AG$51,MATCH(V47,【参考】数式用!$AB$4:$AG$4)+6,FALSE)*0.5, 0)), "")</f>
        <v/>
      </c>
      <c r="Y47" s="466"/>
      <c r="Z47" s="465"/>
      <c r="AA47" s="455"/>
      <c r="AB47" s="508" t="e">
        <f>VLOOKUP(N47,【参考】数式用!$A$3:$N$58,14,FALSE)</f>
        <v>#N/A</v>
      </c>
      <c r="AC47" s="508" t="str">
        <f>IFERROR(VLOOKUP(N47,【参考】数式用!$A$3:$N$58,14,FALSE),"")&amp;"_4_5"</f>
        <v>_4_5</v>
      </c>
      <c r="AD47" s="508" t="str">
        <f>IFERROR(VLOOKUP(N47,【参考】数式用!$A$3:$N$58,14,FALSE),"")&amp;"_6"</f>
        <v>_6</v>
      </c>
      <c r="AE47" s="509" t="str">
        <f>IFERROR(VLOOKUP(N47,【参考】数式用!$AI$5:$AJ$51, 2, FALSE), "")</f>
        <v/>
      </c>
      <c r="AF47" s="510" t="str">
        <f t="shared" si="0"/>
        <v/>
      </c>
      <c r="AG47" s="511" t="str">
        <f t="shared" si="1"/>
        <v/>
      </c>
      <c r="AH47" s="512" t="str">
        <f>IFERROR(VLOOKUP(N47,【参考】数式用!$AM$3:$AN$56, 2, FALSE), "")</f>
        <v/>
      </c>
      <c r="AI47" s="421"/>
      <c r="AJ47" s="394"/>
      <c r="AK47" s="394"/>
      <c r="AL47" s="394"/>
      <c r="AM47" s="394"/>
      <c r="AN47" s="394"/>
      <c r="AO47" s="394"/>
      <c r="AP47" s="394"/>
      <c r="AQ47" s="394"/>
    </row>
    <row r="48" spans="1:43" s="129" customFormat="1" ht="40.15" customHeight="1">
      <c r="A48" s="423">
        <v>35</v>
      </c>
      <c r="B48" s="878" t="str">
        <f>IF(基本情報入力シート!C79="","",基本情報入力シート!C79)</f>
        <v/>
      </c>
      <c r="C48" s="879"/>
      <c r="D48" s="879"/>
      <c r="E48" s="879"/>
      <c r="F48" s="879"/>
      <c r="G48" s="879"/>
      <c r="H48" s="879"/>
      <c r="I48" s="880"/>
      <c r="J48" s="424" t="str">
        <f>IF(基本情報入力シート!M79="","",基本情報入力シート!M79)</f>
        <v/>
      </c>
      <c r="K48" s="425" t="str">
        <f>IF(基本情報入力シート!R79="","",基本情報入力シート!R79)</f>
        <v/>
      </c>
      <c r="L48" s="425" t="str">
        <f>IF(基本情報入力シート!W79="","",基本情報入力シート!W79)</f>
        <v/>
      </c>
      <c r="M48" s="424" t="str">
        <f>IF(基本情報入力シート!X79="","",基本情報入力シート!X79)</f>
        <v/>
      </c>
      <c r="N48" s="426" t="str">
        <f>IF(基本情報入力シート!Y79="","",基本情報入力シート!Y79)</f>
        <v/>
      </c>
      <c r="O48" s="452"/>
      <c r="P48" s="456"/>
      <c r="Q48" s="38" t="str">
        <f>IFERROR(ROUNDDOWN(P48*VLOOKUP(N48,【参考】数式用!$V$2:$AA$58,MATCH(O48,【参考】数式用!$X$4:$AA$4)+2,FALSE)*0.5, 0), "")</f>
        <v/>
      </c>
      <c r="R48" s="457"/>
      <c r="S48" s="881"/>
      <c r="T48" s="881"/>
      <c r="U48" s="455"/>
      <c r="V48" s="464"/>
      <c r="W48" s="465"/>
      <c r="X48" s="427" t="str">
        <f>IFERROR(IF(V48="ー", "", ROUNDDOWN(W48*VLOOKUP(N48,【参考】数式用!$V$2:$AG$51,MATCH(V48,【参考】数式用!$AB$4:$AG$4)+6,FALSE)*0.5, 0)), "")</f>
        <v/>
      </c>
      <c r="Y48" s="466"/>
      <c r="Z48" s="465"/>
      <c r="AA48" s="455"/>
      <c r="AB48" s="508" t="e">
        <f>VLOOKUP(N48,【参考】数式用!$A$3:$N$58,14,FALSE)</f>
        <v>#N/A</v>
      </c>
      <c r="AC48" s="508" t="str">
        <f>IFERROR(VLOOKUP(N48,【参考】数式用!$A$3:$N$58,14,FALSE),"")&amp;"_4_5"</f>
        <v>_4_5</v>
      </c>
      <c r="AD48" s="508" t="str">
        <f>IFERROR(VLOOKUP(N48,【参考】数式用!$A$3:$N$58,14,FALSE),"")&amp;"_6"</f>
        <v>_6</v>
      </c>
      <c r="AE48" s="509" t="str">
        <f>IFERROR(VLOOKUP(N48,【参考】数式用!$AI$5:$AJ$51, 2, FALSE), "")</f>
        <v/>
      </c>
      <c r="AF48" s="510" t="str">
        <f t="shared" si="0"/>
        <v/>
      </c>
      <c r="AG48" s="511" t="str">
        <f t="shared" si="1"/>
        <v/>
      </c>
      <c r="AH48" s="512" t="str">
        <f>IFERROR(VLOOKUP(N48,【参考】数式用!$AM$3:$AN$56, 2, FALSE), "")</f>
        <v/>
      </c>
      <c r="AI48" s="421"/>
      <c r="AJ48" s="394"/>
      <c r="AK48" s="394"/>
      <c r="AL48" s="394"/>
      <c r="AM48" s="394"/>
      <c r="AN48" s="394"/>
      <c r="AO48" s="394"/>
      <c r="AP48" s="394"/>
      <c r="AQ48" s="394"/>
    </row>
    <row r="49" spans="1:43" s="129" customFormat="1" ht="40.15" customHeight="1">
      <c r="A49" s="423">
        <v>36</v>
      </c>
      <c r="B49" s="878" t="str">
        <f>IF(基本情報入力シート!C80="","",基本情報入力シート!C80)</f>
        <v/>
      </c>
      <c r="C49" s="879"/>
      <c r="D49" s="879"/>
      <c r="E49" s="879"/>
      <c r="F49" s="879"/>
      <c r="G49" s="879"/>
      <c r="H49" s="879"/>
      <c r="I49" s="880"/>
      <c r="J49" s="424" t="str">
        <f>IF(基本情報入力シート!M80="","",基本情報入力シート!M80)</f>
        <v/>
      </c>
      <c r="K49" s="425" t="str">
        <f>IF(基本情報入力シート!R80="","",基本情報入力シート!R80)</f>
        <v/>
      </c>
      <c r="L49" s="425" t="str">
        <f>IF(基本情報入力シート!W80="","",基本情報入力シート!W80)</f>
        <v/>
      </c>
      <c r="M49" s="424" t="str">
        <f>IF(基本情報入力シート!X80="","",基本情報入力シート!X80)</f>
        <v/>
      </c>
      <c r="N49" s="426" t="str">
        <f>IF(基本情報入力シート!Y80="","",基本情報入力シート!Y80)</f>
        <v/>
      </c>
      <c r="O49" s="452"/>
      <c r="P49" s="456"/>
      <c r="Q49" s="38" t="str">
        <f>IFERROR(ROUNDDOWN(P49*VLOOKUP(N49,【参考】数式用!$V$2:$AA$58,MATCH(O49,【参考】数式用!$X$4:$AA$4)+2,FALSE)*0.5, 0), "")</f>
        <v/>
      </c>
      <c r="R49" s="457"/>
      <c r="S49" s="881"/>
      <c r="T49" s="881"/>
      <c r="U49" s="455"/>
      <c r="V49" s="464"/>
      <c r="W49" s="465"/>
      <c r="X49" s="427" t="str">
        <f>IFERROR(IF(V49="ー", "", ROUNDDOWN(W49*VLOOKUP(N49,【参考】数式用!$V$2:$AG$51,MATCH(V49,【参考】数式用!$AB$4:$AG$4)+6,FALSE)*0.5, 0)), "")</f>
        <v/>
      </c>
      <c r="Y49" s="466"/>
      <c r="Z49" s="465"/>
      <c r="AA49" s="455"/>
      <c r="AB49" s="508" t="e">
        <f>VLOOKUP(N49,【参考】数式用!$A$3:$N$58,14,FALSE)</f>
        <v>#N/A</v>
      </c>
      <c r="AC49" s="508" t="str">
        <f>IFERROR(VLOOKUP(N49,【参考】数式用!$A$3:$N$58,14,FALSE),"")&amp;"_4_5"</f>
        <v>_4_5</v>
      </c>
      <c r="AD49" s="508" t="str">
        <f>IFERROR(VLOOKUP(N49,【参考】数式用!$A$3:$N$58,14,FALSE),"")&amp;"_6"</f>
        <v>_6</v>
      </c>
      <c r="AE49" s="509" t="str">
        <f>IFERROR(VLOOKUP(N49,【参考】数式用!$AI$5:$AJ$51, 2, FALSE), "")</f>
        <v/>
      </c>
      <c r="AF49" s="510" t="str">
        <f t="shared" si="0"/>
        <v/>
      </c>
      <c r="AG49" s="511" t="str">
        <f t="shared" si="1"/>
        <v/>
      </c>
      <c r="AH49" s="512" t="str">
        <f>IFERROR(VLOOKUP(N49,【参考】数式用!$AM$3:$AN$56, 2, FALSE), "")</f>
        <v/>
      </c>
      <c r="AI49" s="421"/>
      <c r="AJ49" s="394"/>
      <c r="AK49" s="394"/>
      <c r="AL49" s="394"/>
      <c r="AM49" s="394"/>
      <c r="AN49" s="394"/>
      <c r="AO49" s="394"/>
      <c r="AP49" s="394"/>
      <c r="AQ49" s="394"/>
    </row>
    <row r="50" spans="1:43" s="129" customFormat="1" ht="40.15" customHeight="1">
      <c r="A50" s="423">
        <v>37</v>
      </c>
      <c r="B50" s="878" t="str">
        <f>IF(基本情報入力シート!C81="","",基本情報入力シート!C81)</f>
        <v/>
      </c>
      <c r="C50" s="879"/>
      <c r="D50" s="879"/>
      <c r="E50" s="879"/>
      <c r="F50" s="879"/>
      <c r="G50" s="879"/>
      <c r="H50" s="879"/>
      <c r="I50" s="880"/>
      <c r="J50" s="424" t="str">
        <f>IF(基本情報入力シート!M81="","",基本情報入力シート!M81)</f>
        <v/>
      </c>
      <c r="K50" s="425" t="str">
        <f>IF(基本情報入力シート!R81="","",基本情報入力シート!R81)</f>
        <v/>
      </c>
      <c r="L50" s="425" t="str">
        <f>IF(基本情報入力シート!W81="","",基本情報入力シート!W81)</f>
        <v/>
      </c>
      <c r="M50" s="424" t="str">
        <f>IF(基本情報入力シート!X81="","",基本情報入力シート!X81)</f>
        <v/>
      </c>
      <c r="N50" s="426" t="str">
        <f>IF(基本情報入力シート!Y81="","",基本情報入力シート!Y81)</f>
        <v/>
      </c>
      <c r="O50" s="452"/>
      <c r="P50" s="456"/>
      <c r="Q50" s="38" t="str">
        <f>IFERROR(ROUNDDOWN(P50*VLOOKUP(N50,【参考】数式用!$V$2:$AA$58,MATCH(O50,【参考】数式用!$X$4:$AA$4)+2,FALSE)*0.5, 0), "")</f>
        <v/>
      </c>
      <c r="R50" s="457"/>
      <c r="S50" s="881"/>
      <c r="T50" s="881"/>
      <c r="U50" s="455"/>
      <c r="V50" s="464"/>
      <c r="W50" s="465"/>
      <c r="X50" s="427" t="str">
        <f>IFERROR(IF(V50="ー", "", ROUNDDOWN(W50*VLOOKUP(N50,【参考】数式用!$V$2:$AG$51,MATCH(V50,【参考】数式用!$AB$4:$AG$4)+6,FALSE)*0.5, 0)), "")</f>
        <v/>
      </c>
      <c r="Y50" s="466"/>
      <c r="Z50" s="465"/>
      <c r="AA50" s="455"/>
      <c r="AB50" s="508" t="e">
        <f>VLOOKUP(N50,【参考】数式用!$A$3:$N$58,14,FALSE)</f>
        <v>#N/A</v>
      </c>
      <c r="AC50" s="508" t="str">
        <f>IFERROR(VLOOKUP(N50,【参考】数式用!$A$3:$N$58,14,FALSE),"")&amp;"_4_5"</f>
        <v>_4_5</v>
      </c>
      <c r="AD50" s="508" t="str">
        <f>IFERROR(VLOOKUP(N50,【参考】数式用!$A$3:$N$58,14,FALSE),"")&amp;"_6"</f>
        <v>_6</v>
      </c>
      <c r="AE50" s="509" t="str">
        <f>IFERROR(VLOOKUP(N50,【参考】数式用!$AI$5:$AJ$51, 2, FALSE), "")</f>
        <v/>
      </c>
      <c r="AF50" s="510" t="str">
        <f t="shared" si="0"/>
        <v/>
      </c>
      <c r="AG50" s="511" t="str">
        <f t="shared" si="1"/>
        <v/>
      </c>
      <c r="AH50" s="512" t="str">
        <f>IFERROR(VLOOKUP(N50,【参考】数式用!$AM$3:$AN$56, 2, FALSE), "")</f>
        <v/>
      </c>
      <c r="AI50" s="421"/>
      <c r="AJ50" s="394"/>
      <c r="AK50" s="394"/>
      <c r="AL50" s="394"/>
      <c r="AM50" s="394"/>
      <c r="AN50" s="394"/>
      <c r="AO50" s="394"/>
      <c r="AP50" s="394"/>
      <c r="AQ50" s="394"/>
    </row>
    <row r="51" spans="1:43" s="129" customFormat="1" ht="40.15" customHeight="1">
      <c r="A51" s="423">
        <v>38</v>
      </c>
      <c r="B51" s="878" t="str">
        <f>IF(基本情報入力シート!C82="","",基本情報入力シート!C82)</f>
        <v/>
      </c>
      <c r="C51" s="879"/>
      <c r="D51" s="879"/>
      <c r="E51" s="879"/>
      <c r="F51" s="879"/>
      <c r="G51" s="879"/>
      <c r="H51" s="879"/>
      <c r="I51" s="880"/>
      <c r="J51" s="424" t="str">
        <f>IF(基本情報入力シート!M82="","",基本情報入力シート!M82)</f>
        <v/>
      </c>
      <c r="K51" s="425" t="str">
        <f>IF(基本情報入力シート!R82="","",基本情報入力シート!R82)</f>
        <v/>
      </c>
      <c r="L51" s="425" t="str">
        <f>IF(基本情報入力シート!W82="","",基本情報入力シート!W82)</f>
        <v/>
      </c>
      <c r="M51" s="424" t="str">
        <f>IF(基本情報入力シート!X82="","",基本情報入力シート!X82)</f>
        <v/>
      </c>
      <c r="N51" s="426" t="str">
        <f>IF(基本情報入力シート!Y82="","",基本情報入力シート!Y82)</f>
        <v/>
      </c>
      <c r="O51" s="452"/>
      <c r="P51" s="456"/>
      <c r="Q51" s="38" t="str">
        <f>IFERROR(ROUNDDOWN(P51*VLOOKUP(N51,【参考】数式用!$V$2:$AA$58,MATCH(O51,【参考】数式用!$X$4:$AA$4)+2,FALSE)*0.5, 0), "")</f>
        <v/>
      </c>
      <c r="R51" s="457"/>
      <c r="S51" s="881"/>
      <c r="T51" s="881"/>
      <c r="U51" s="455"/>
      <c r="V51" s="464"/>
      <c r="W51" s="465"/>
      <c r="X51" s="427" t="str">
        <f>IFERROR(IF(V51="ー", "", ROUNDDOWN(W51*VLOOKUP(N51,【参考】数式用!$V$2:$AG$51,MATCH(V51,【参考】数式用!$AB$4:$AG$4)+6,FALSE)*0.5, 0)), "")</f>
        <v/>
      </c>
      <c r="Y51" s="466"/>
      <c r="Z51" s="465"/>
      <c r="AA51" s="455"/>
      <c r="AB51" s="508" t="e">
        <f>VLOOKUP(N51,【参考】数式用!$A$3:$N$58,14,FALSE)</f>
        <v>#N/A</v>
      </c>
      <c r="AC51" s="508" t="str">
        <f>IFERROR(VLOOKUP(N51,【参考】数式用!$A$3:$N$58,14,FALSE),"")&amp;"_4_5"</f>
        <v>_4_5</v>
      </c>
      <c r="AD51" s="508" t="str">
        <f>IFERROR(VLOOKUP(N51,【参考】数式用!$A$3:$N$58,14,FALSE),"")&amp;"_6"</f>
        <v>_6</v>
      </c>
      <c r="AE51" s="509" t="str">
        <f>IFERROR(VLOOKUP(N51,【参考】数式用!$AI$5:$AJ$51, 2, FALSE), "")</f>
        <v/>
      </c>
      <c r="AF51" s="510" t="str">
        <f t="shared" si="0"/>
        <v/>
      </c>
      <c r="AG51" s="511" t="str">
        <f t="shared" si="1"/>
        <v/>
      </c>
      <c r="AH51" s="512" t="str">
        <f>IFERROR(VLOOKUP(N51,【参考】数式用!$AM$3:$AN$56, 2, FALSE), "")</f>
        <v/>
      </c>
      <c r="AI51" s="421"/>
      <c r="AJ51" s="394"/>
      <c r="AK51" s="394"/>
      <c r="AL51" s="394"/>
      <c r="AM51" s="394"/>
      <c r="AN51" s="394"/>
      <c r="AO51" s="394"/>
      <c r="AP51" s="394"/>
      <c r="AQ51" s="394"/>
    </row>
    <row r="52" spans="1:43" s="129" customFormat="1" ht="40.15" customHeight="1">
      <c r="A52" s="423">
        <v>39</v>
      </c>
      <c r="B52" s="878" t="str">
        <f>IF(基本情報入力シート!C83="","",基本情報入力シート!C83)</f>
        <v/>
      </c>
      <c r="C52" s="879"/>
      <c r="D52" s="879"/>
      <c r="E52" s="879"/>
      <c r="F52" s="879"/>
      <c r="G52" s="879"/>
      <c r="H52" s="879"/>
      <c r="I52" s="880"/>
      <c r="J52" s="424" t="str">
        <f>IF(基本情報入力シート!M83="","",基本情報入力シート!M83)</f>
        <v/>
      </c>
      <c r="K52" s="425" t="str">
        <f>IF(基本情報入力シート!R83="","",基本情報入力シート!R83)</f>
        <v/>
      </c>
      <c r="L52" s="425" t="str">
        <f>IF(基本情報入力シート!W83="","",基本情報入力シート!W83)</f>
        <v/>
      </c>
      <c r="M52" s="424" t="str">
        <f>IF(基本情報入力シート!X83="","",基本情報入力シート!X83)</f>
        <v/>
      </c>
      <c r="N52" s="426" t="str">
        <f>IF(基本情報入力シート!Y83="","",基本情報入力シート!Y83)</f>
        <v/>
      </c>
      <c r="O52" s="452"/>
      <c r="P52" s="456"/>
      <c r="Q52" s="38" t="str">
        <f>IFERROR(ROUNDDOWN(P52*VLOOKUP(N52,【参考】数式用!$V$2:$AA$58,MATCH(O52,【参考】数式用!$X$4:$AA$4)+2,FALSE)*0.5, 0), "")</f>
        <v/>
      </c>
      <c r="R52" s="457"/>
      <c r="S52" s="881"/>
      <c r="T52" s="881"/>
      <c r="U52" s="455"/>
      <c r="V52" s="464"/>
      <c r="W52" s="465"/>
      <c r="X52" s="427" t="str">
        <f>IFERROR(IF(V52="ー", "", ROUNDDOWN(W52*VLOOKUP(N52,【参考】数式用!$V$2:$AG$51,MATCH(V52,【参考】数式用!$AB$4:$AG$4)+6,FALSE)*0.5, 0)), "")</f>
        <v/>
      </c>
      <c r="Y52" s="466"/>
      <c r="Z52" s="465"/>
      <c r="AA52" s="455"/>
      <c r="AB52" s="508" t="e">
        <f>VLOOKUP(N52,【参考】数式用!$A$3:$N$58,14,FALSE)</f>
        <v>#N/A</v>
      </c>
      <c r="AC52" s="508" t="str">
        <f>IFERROR(VLOOKUP(N52,【参考】数式用!$A$3:$N$58,14,FALSE),"")&amp;"_4_5"</f>
        <v>_4_5</v>
      </c>
      <c r="AD52" s="508" t="str">
        <f>IFERROR(VLOOKUP(N52,【参考】数式用!$A$3:$N$58,14,FALSE),"")&amp;"_6"</f>
        <v>_6</v>
      </c>
      <c r="AE52" s="509" t="str">
        <f>IFERROR(VLOOKUP(N52,【参考】数式用!$AI$5:$AJ$51, 2, FALSE), "")</f>
        <v/>
      </c>
      <c r="AF52" s="510" t="str">
        <f t="shared" si="0"/>
        <v/>
      </c>
      <c r="AG52" s="511" t="str">
        <f t="shared" si="1"/>
        <v/>
      </c>
      <c r="AH52" s="512" t="str">
        <f>IFERROR(VLOOKUP(N52,【参考】数式用!$AM$3:$AN$56, 2, FALSE), "")</f>
        <v/>
      </c>
      <c r="AI52" s="421"/>
      <c r="AJ52" s="394"/>
      <c r="AK52" s="394"/>
      <c r="AL52" s="394"/>
      <c r="AM52" s="394"/>
      <c r="AN52" s="394"/>
      <c r="AO52" s="394"/>
      <c r="AP52" s="394"/>
      <c r="AQ52" s="394"/>
    </row>
    <row r="53" spans="1:43" s="129" customFormat="1" ht="40.15" customHeight="1">
      <c r="A53" s="423">
        <v>40</v>
      </c>
      <c r="B53" s="878" t="str">
        <f>IF(基本情報入力シート!C84="","",基本情報入力シート!C84)</f>
        <v/>
      </c>
      <c r="C53" s="879"/>
      <c r="D53" s="879"/>
      <c r="E53" s="879"/>
      <c r="F53" s="879"/>
      <c r="G53" s="879"/>
      <c r="H53" s="879"/>
      <c r="I53" s="880"/>
      <c r="J53" s="424" t="str">
        <f>IF(基本情報入力シート!M84="","",基本情報入力シート!M84)</f>
        <v/>
      </c>
      <c r="K53" s="425" t="str">
        <f>IF(基本情報入力シート!R84="","",基本情報入力シート!R84)</f>
        <v/>
      </c>
      <c r="L53" s="425" t="str">
        <f>IF(基本情報入力シート!W84="","",基本情報入力シート!W84)</f>
        <v/>
      </c>
      <c r="M53" s="424" t="str">
        <f>IF(基本情報入力シート!X84="","",基本情報入力シート!X84)</f>
        <v/>
      </c>
      <c r="N53" s="426" t="str">
        <f>IF(基本情報入力シート!Y84="","",基本情報入力シート!Y84)</f>
        <v/>
      </c>
      <c r="O53" s="452"/>
      <c r="P53" s="456"/>
      <c r="Q53" s="38" t="str">
        <f>IFERROR(ROUNDDOWN(P53*VLOOKUP(N53,【参考】数式用!$V$2:$AA$58,MATCH(O53,【参考】数式用!$X$4:$AA$4)+2,FALSE)*0.5, 0), "")</f>
        <v/>
      </c>
      <c r="R53" s="457"/>
      <c r="S53" s="881"/>
      <c r="T53" s="881"/>
      <c r="U53" s="455"/>
      <c r="V53" s="464"/>
      <c r="W53" s="465"/>
      <c r="X53" s="427" t="str">
        <f>IFERROR(IF(V53="ー", "", ROUNDDOWN(W53*VLOOKUP(N53,【参考】数式用!$V$2:$AG$51,MATCH(V53,【参考】数式用!$AB$4:$AG$4)+6,FALSE)*0.5, 0)), "")</f>
        <v/>
      </c>
      <c r="Y53" s="466"/>
      <c r="Z53" s="465"/>
      <c r="AA53" s="455"/>
      <c r="AB53" s="508" t="e">
        <f>VLOOKUP(N53,【参考】数式用!$A$3:$N$58,14,FALSE)</f>
        <v>#N/A</v>
      </c>
      <c r="AC53" s="508" t="str">
        <f>IFERROR(VLOOKUP(N53,【参考】数式用!$A$3:$N$58,14,FALSE),"")&amp;"_4_5"</f>
        <v>_4_5</v>
      </c>
      <c r="AD53" s="508" t="str">
        <f>IFERROR(VLOOKUP(N53,【参考】数式用!$A$3:$N$58,14,FALSE),"")&amp;"_6"</f>
        <v>_6</v>
      </c>
      <c r="AE53" s="509" t="str">
        <f>IFERROR(VLOOKUP(N53,【参考】数式用!$AI$5:$AJ$51, 2, FALSE), "")</f>
        <v/>
      </c>
      <c r="AF53" s="510" t="str">
        <f t="shared" si="0"/>
        <v/>
      </c>
      <c r="AG53" s="511" t="str">
        <f t="shared" si="1"/>
        <v/>
      </c>
      <c r="AH53" s="512" t="str">
        <f>IFERROR(VLOOKUP(N53,【参考】数式用!$AM$3:$AN$56, 2, FALSE), "")</f>
        <v/>
      </c>
      <c r="AI53" s="421"/>
      <c r="AJ53" s="394"/>
      <c r="AK53" s="394"/>
      <c r="AL53" s="394"/>
      <c r="AM53" s="394"/>
      <c r="AN53" s="394"/>
      <c r="AO53" s="394"/>
      <c r="AP53" s="394"/>
      <c r="AQ53" s="394"/>
    </row>
    <row r="54" spans="1:43" s="129" customFormat="1" ht="40.15" customHeight="1">
      <c r="A54" s="423">
        <v>41</v>
      </c>
      <c r="B54" s="878" t="str">
        <f>IF(基本情報入力シート!C85="","",基本情報入力シート!C85)</f>
        <v/>
      </c>
      <c r="C54" s="879"/>
      <c r="D54" s="879"/>
      <c r="E54" s="879"/>
      <c r="F54" s="879"/>
      <c r="G54" s="879"/>
      <c r="H54" s="879"/>
      <c r="I54" s="880"/>
      <c r="J54" s="424" t="str">
        <f>IF(基本情報入力シート!M85="","",基本情報入力シート!M85)</f>
        <v/>
      </c>
      <c r="K54" s="425" t="str">
        <f>IF(基本情報入力シート!R85="","",基本情報入力シート!R85)</f>
        <v/>
      </c>
      <c r="L54" s="425" t="str">
        <f>IF(基本情報入力シート!W85="","",基本情報入力シート!W85)</f>
        <v/>
      </c>
      <c r="M54" s="424" t="str">
        <f>IF(基本情報入力シート!X85="","",基本情報入力シート!X85)</f>
        <v/>
      </c>
      <c r="N54" s="426" t="str">
        <f>IF(基本情報入力シート!Y85="","",基本情報入力シート!Y85)</f>
        <v/>
      </c>
      <c r="O54" s="452"/>
      <c r="P54" s="456"/>
      <c r="Q54" s="38" t="str">
        <f>IFERROR(ROUNDDOWN(P54*VLOOKUP(N54,【参考】数式用!$V$2:$AA$58,MATCH(O54,【参考】数式用!$X$4:$AA$4)+2,FALSE)*0.5, 0), "")</f>
        <v/>
      </c>
      <c r="R54" s="457"/>
      <c r="S54" s="881"/>
      <c r="T54" s="881"/>
      <c r="U54" s="455"/>
      <c r="V54" s="464"/>
      <c r="W54" s="465"/>
      <c r="X54" s="427" t="str">
        <f>IFERROR(IF(V54="ー", "", ROUNDDOWN(W54*VLOOKUP(N54,【参考】数式用!$V$2:$AG$51,MATCH(V54,【参考】数式用!$AB$4:$AG$4)+6,FALSE)*0.5, 0)), "")</f>
        <v/>
      </c>
      <c r="Y54" s="466"/>
      <c r="Z54" s="465"/>
      <c r="AA54" s="455"/>
      <c r="AB54" s="508" t="e">
        <f>VLOOKUP(N54,【参考】数式用!$A$3:$N$58,14,FALSE)</f>
        <v>#N/A</v>
      </c>
      <c r="AC54" s="508" t="str">
        <f>IFERROR(VLOOKUP(N54,【参考】数式用!$A$3:$N$58,14,FALSE),"")&amp;"_4_5"</f>
        <v>_4_5</v>
      </c>
      <c r="AD54" s="508" t="str">
        <f>IFERROR(VLOOKUP(N54,【参考】数式用!$A$3:$N$58,14,FALSE),"")&amp;"_6"</f>
        <v>_6</v>
      </c>
      <c r="AE54" s="509" t="str">
        <f>IFERROR(VLOOKUP(N54,【参考】数式用!$AI$5:$AJ$51, 2, FALSE), "")</f>
        <v/>
      </c>
      <c r="AF54" s="510" t="str">
        <f t="shared" si="0"/>
        <v/>
      </c>
      <c r="AG54" s="511" t="str">
        <f t="shared" si="1"/>
        <v/>
      </c>
      <c r="AH54" s="512" t="str">
        <f>IFERROR(VLOOKUP(N54,【参考】数式用!$AM$3:$AN$56, 2, FALSE), "")</f>
        <v/>
      </c>
      <c r="AI54" s="421"/>
      <c r="AJ54" s="394"/>
      <c r="AK54" s="394"/>
      <c r="AL54" s="394"/>
      <c r="AM54" s="394"/>
      <c r="AN54" s="394"/>
      <c r="AO54" s="394"/>
      <c r="AP54" s="394"/>
      <c r="AQ54" s="394"/>
    </row>
    <row r="55" spans="1:43" s="129" customFormat="1" ht="40.15" customHeight="1">
      <c r="A55" s="423">
        <v>42</v>
      </c>
      <c r="B55" s="878" t="str">
        <f>IF(基本情報入力シート!C86="","",基本情報入力シート!C86)</f>
        <v/>
      </c>
      <c r="C55" s="879"/>
      <c r="D55" s="879"/>
      <c r="E55" s="879"/>
      <c r="F55" s="879"/>
      <c r="G55" s="879"/>
      <c r="H55" s="879"/>
      <c r="I55" s="880"/>
      <c r="J55" s="424" t="str">
        <f>IF(基本情報入力シート!M86="","",基本情報入力シート!M86)</f>
        <v/>
      </c>
      <c r="K55" s="425" t="str">
        <f>IF(基本情報入力シート!R86="","",基本情報入力シート!R86)</f>
        <v/>
      </c>
      <c r="L55" s="425" t="str">
        <f>IF(基本情報入力シート!W86="","",基本情報入力シート!W86)</f>
        <v/>
      </c>
      <c r="M55" s="424" t="str">
        <f>IF(基本情報入力シート!X86="","",基本情報入力シート!X86)</f>
        <v/>
      </c>
      <c r="N55" s="426" t="str">
        <f>IF(基本情報入力シート!Y86="","",基本情報入力シート!Y86)</f>
        <v/>
      </c>
      <c r="O55" s="452"/>
      <c r="P55" s="456"/>
      <c r="Q55" s="38" t="str">
        <f>IFERROR(ROUNDDOWN(P55*VLOOKUP(N55,【参考】数式用!$V$2:$AA$58,MATCH(O55,【参考】数式用!$X$4:$AA$4)+2,FALSE)*0.5, 0), "")</f>
        <v/>
      </c>
      <c r="R55" s="457"/>
      <c r="S55" s="881"/>
      <c r="T55" s="881"/>
      <c r="U55" s="455"/>
      <c r="V55" s="464"/>
      <c r="W55" s="465"/>
      <c r="X55" s="427" t="str">
        <f>IFERROR(IF(V55="ー", "", ROUNDDOWN(W55*VLOOKUP(N55,【参考】数式用!$V$2:$AG$51,MATCH(V55,【参考】数式用!$AB$4:$AG$4)+6,FALSE)*0.5, 0)), "")</f>
        <v/>
      </c>
      <c r="Y55" s="466"/>
      <c r="Z55" s="465"/>
      <c r="AA55" s="455"/>
      <c r="AB55" s="508" t="e">
        <f>VLOOKUP(N55,【参考】数式用!$A$3:$N$58,14,FALSE)</f>
        <v>#N/A</v>
      </c>
      <c r="AC55" s="508" t="str">
        <f>IFERROR(VLOOKUP(N55,【参考】数式用!$A$3:$N$58,14,FALSE),"")&amp;"_4_5"</f>
        <v>_4_5</v>
      </c>
      <c r="AD55" s="508" t="str">
        <f>IFERROR(VLOOKUP(N55,【参考】数式用!$A$3:$N$58,14,FALSE),"")&amp;"_6"</f>
        <v>_6</v>
      </c>
      <c r="AE55" s="509" t="str">
        <f>IFERROR(VLOOKUP(N55,【参考】数式用!$AI$5:$AJ$51, 2, FALSE), "")</f>
        <v/>
      </c>
      <c r="AF55" s="510" t="str">
        <f t="shared" si="0"/>
        <v/>
      </c>
      <c r="AG55" s="511" t="str">
        <f t="shared" si="1"/>
        <v/>
      </c>
      <c r="AH55" s="512" t="str">
        <f>IFERROR(VLOOKUP(N55,【参考】数式用!$AM$3:$AN$56, 2, FALSE), "")</f>
        <v/>
      </c>
      <c r="AI55" s="421"/>
      <c r="AJ55" s="394"/>
      <c r="AK55" s="394"/>
      <c r="AL55" s="394"/>
      <c r="AM55" s="394"/>
      <c r="AN55" s="394"/>
      <c r="AO55" s="394"/>
      <c r="AP55" s="394"/>
      <c r="AQ55" s="394"/>
    </row>
    <row r="56" spans="1:43" s="129" customFormat="1" ht="40.15" customHeight="1">
      <c r="A56" s="423">
        <v>43</v>
      </c>
      <c r="B56" s="878" t="str">
        <f>IF(基本情報入力シート!C87="","",基本情報入力シート!C87)</f>
        <v/>
      </c>
      <c r="C56" s="879"/>
      <c r="D56" s="879"/>
      <c r="E56" s="879"/>
      <c r="F56" s="879"/>
      <c r="G56" s="879"/>
      <c r="H56" s="879"/>
      <c r="I56" s="880"/>
      <c r="J56" s="424" t="str">
        <f>IF(基本情報入力シート!M87="","",基本情報入力シート!M87)</f>
        <v/>
      </c>
      <c r="K56" s="425" t="str">
        <f>IF(基本情報入力シート!R87="","",基本情報入力シート!R87)</f>
        <v/>
      </c>
      <c r="L56" s="425" t="str">
        <f>IF(基本情報入力シート!W87="","",基本情報入力シート!W87)</f>
        <v/>
      </c>
      <c r="M56" s="424" t="str">
        <f>IF(基本情報入力シート!X87="","",基本情報入力シート!X87)</f>
        <v/>
      </c>
      <c r="N56" s="426" t="str">
        <f>IF(基本情報入力シート!Y87="","",基本情報入力シート!Y87)</f>
        <v/>
      </c>
      <c r="O56" s="452"/>
      <c r="P56" s="456"/>
      <c r="Q56" s="38" t="str">
        <f>IFERROR(ROUNDDOWN(P56*VLOOKUP(N56,【参考】数式用!$V$2:$AA$58,MATCH(O56,【参考】数式用!$X$4:$AA$4)+2,FALSE)*0.5, 0), "")</f>
        <v/>
      </c>
      <c r="R56" s="457"/>
      <c r="S56" s="881"/>
      <c r="T56" s="881"/>
      <c r="U56" s="455"/>
      <c r="V56" s="464"/>
      <c r="W56" s="465"/>
      <c r="X56" s="427" t="str">
        <f>IFERROR(IF(V56="ー", "", ROUNDDOWN(W56*VLOOKUP(N56,【参考】数式用!$V$2:$AG$51,MATCH(V56,【参考】数式用!$AB$4:$AG$4)+6,FALSE)*0.5, 0)), "")</f>
        <v/>
      </c>
      <c r="Y56" s="466"/>
      <c r="Z56" s="465"/>
      <c r="AA56" s="455"/>
      <c r="AB56" s="508" t="e">
        <f>VLOOKUP(N56,【参考】数式用!$A$3:$N$58,14,FALSE)</f>
        <v>#N/A</v>
      </c>
      <c r="AC56" s="508" t="str">
        <f>IFERROR(VLOOKUP(N56,【参考】数式用!$A$3:$N$58,14,FALSE),"")&amp;"_4_5"</f>
        <v>_4_5</v>
      </c>
      <c r="AD56" s="508" t="str">
        <f>IFERROR(VLOOKUP(N56,【参考】数式用!$A$3:$N$58,14,FALSE),"")&amp;"_6"</f>
        <v>_6</v>
      </c>
      <c r="AE56" s="509" t="str">
        <f>IFERROR(VLOOKUP(N56,【参考】数式用!$AI$5:$AJ$51, 2, FALSE), "")</f>
        <v/>
      </c>
      <c r="AF56" s="510" t="str">
        <f t="shared" si="0"/>
        <v/>
      </c>
      <c r="AG56" s="511" t="str">
        <f t="shared" si="1"/>
        <v/>
      </c>
      <c r="AH56" s="512" t="str">
        <f>IFERROR(VLOOKUP(N56,【参考】数式用!$AM$3:$AN$56, 2, FALSE), "")</f>
        <v/>
      </c>
      <c r="AI56" s="421"/>
      <c r="AJ56" s="394"/>
      <c r="AK56" s="394"/>
      <c r="AL56" s="394"/>
      <c r="AM56" s="394"/>
      <c r="AN56" s="394"/>
      <c r="AO56" s="394"/>
      <c r="AP56" s="394"/>
      <c r="AQ56" s="394"/>
    </row>
    <row r="57" spans="1:43" s="129" customFormat="1" ht="40.15" customHeight="1">
      <c r="A57" s="423">
        <v>44</v>
      </c>
      <c r="B57" s="878" t="str">
        <f>IF(基本情報入力シート!C88="","",基本情報入力シート!C88)</f>
        <v/>
      </c>
      <c r="C57" s="879"/>
      <c r="D57" s="879"/>
      <c r="E57" s="879"/>
      <c r="F57" s="879"/>
      <c r="G57" s="879"/>
      <c r="H57" s="879"/>
      <c r="I57" s="880"/>
      <c r="J57" s="424" t="str">
        <f>IF(基本情報入力シート!M88="","",基本情報入力シート!M88)</f>
        <v/>
      </c>
      <c r="K57" s="425" t="str">
        <f>IF(基本情報入力シート!R88="","",基本情報入力シート!R88)</f>
        <v/>
      </c>
      <c r="L57" s="425" t="str">
        <f>IF(基本情報入力シート!W88="","",基本情報入力シート!W88)</f>
        <v/>
      </c>
      <c r="M57" s="424" t="str">
        <f>IF(基本情報入力シート!X88="","",基本情報入力シート!X88)</f>
        <v/>
      </c>
      <c r="N57" s="426" t="str">
        <f>IF(基本情報入力シート!Y88="","",基本情報入力シート!Y88)</f>
        <v/>
      </c>
      <c r="O57" s="452"/>
      <c r="P57" s="456"/>
      <c r="Q57" s="38" t="str">
        <f>IFERROR(ROUNDDOWN(P57*VLOOKUP(N57,【参考】数式用!$V$2:$AA$58,MATCH(O57,【参考】数式用!$X$4:$AA$4)+2,FALSE)*0.5, 0), "")</f>
        <v/>
      </c>
      <c r="R57" s="457"/>
      <c r="S57" s="881"/>
      <c r="T57" s="881"/>
      <c r="U57" s="455"/>
      <c r="V57" s="464"/>
      <c r="W57" s="465"/>
      <c r="X57" s="427" t="str">
        <f>IFERROR(IF(V57="ー", "", ROUNDDOWN(W57*VLOOKUP(N57,【参考】数式用!$V$2:$AG$51,MATCH(V57,【参考】数式用!$AB$4:$AG$4)+6,FALSE)*0.5, 0)), "")</f>
        <v/>
      </c>
      <c r="Y57" s="466"/>
      <c r="Z57" s="465"/>
      <c r="AA57" s="455"/>
      <c r="AB57" s="508" t="e">
        <f>VLOOKUP(N57,【参考】数式用!$A$3:$N$58,14,FALSE)</f>
        <v>#N/A</v>
      </c>
      <c r="AC57" s="508" t="str">
        <f>IFERROR(VLOOKUP(N57,【参考】数式用!$A$3:$N$58,14,FALSE),"")&amp;"_4_5"</f>
        <v>_4_5</v>
      </c>
      <c r="AD57" s="508" t="str">
        <f>IFERROR(VLOOKUP(N57,【参考】数式用!$A$3:$N$58,14,FALSE),"")&amp;"_6"</f>
        <v>_6</v>
      </c>
      <c r="AE57" s="509" t="str">
        <f>IFERROR(VLOOKUP(N57,【参考】数式用!$AI$5:$AJ$51, 2, FALSE), "")</f>
        <v/>
      </c>
      <c r="AF57" s="510" t="str">
        <f t="shared" si="0"/>
        <v/>
      </c>
      <c r="AG57" s="511" t="str">
        <f t="shared" si="1"/>
        <v/>
      </c>
      <c r="AH57" s="512" t="str">
        <f>IFERROR(VLOOKUP(N57,【参考】数式用!$AM$3:$AN$56, 2, FALSE), "")</f>
        <v/>
      </c>
      <c r="AI57" s="421"/>
      <c r="AJ57" s="394"/>
      <c r="AK57" s="394"/>
      <c r="AL57" s="394"/>
      <c r="AM57" s="394"/>
      <c r="AN57" s="394"/>
      <c r="AO57" s="394"/>
      <c r="AP57" s="394"/>
      <c r="AQ57" s="394"/>
    </row>
    <row r="58" spans="1:43" s="129" customFormat="1" ht="40.15" customHeight="1">
      <c r="A58" s="423">
        <v>45</v>
      </c>
      <c r="B58" s="878" t="str">
        <f>IF(基本情報入力シート!C89="","",基本情報入力シート!C89)</f>
        <v/>
      </c>
      <c r="C58" s="879"/>
      <c r="D58" s="879"/>
      <c r="E58" s="879"/>
      <c r="F58" s="879"/>
      <c r="G58" s="879"/>
      <c r="H58" s="879"/>
      <c r="I58" s="880"/>
      <c r="J58" s="424" t="str">
        <f>IF(基本情報入力シート!M89="","",基本情報入力シート!M89)</f>
        <v/>
      </c>
      <c r="K58" s="425" t="str">
        <f>IF(基本情報入力シート!R89="","",基本情報入力シート!R89)</f>
        <v/>
      </c>
      <c r="L58" s="425" t="str">
        <f>IF(基本情報入力シート!W89="","",基本情報入力シート!W89)</f>
        <v/>
      </c>
      <c r="M58" s="424" t="str">
        <f>IF(基本情報入力シート!X89="","",基本情報入力シート!X89)</f>
        <v/>
      </c>
      <c r="N58" s="426" t="str">
        <f>IF(基本情報入力シート!Y89="","",基本情報入力シート!Y89)</f>
        <v/>
      </c>
      <c r="O58" s="452"/>
      <c r="P58" s="456"/>
      <c r="Q58" s="38" t="str">
        <f>IFERROR(ROUNDDOWN(P58*VLOOKUP(N58,【参考】数式用!$V$2:$AA$58,MATCH(O58,【参考】数式用!$X$4:$AA$4)+2,FALSE)*0.5, 0), "")</f>
        <v/>
      </c>
      <c r="R58" s="457"/>
      <c r="S58" s="881"/>
      <c r="T58" s="881"/>
      <c r="U58" s="455"/>
      <c r="V58" s="464"/>
      <c r="W58" s="465"/>
      <c r="X58" s="427" t="str">
        <f>IFERROR(IF(V58="ー", "", ROUNDDOWN(W58*VLOOKUP(N58,【参考】数式用!$V$2:$AG$51,MATCH(V58,【参考】数式用!$AB$4:$AG$4)+6,FALSE)*0.5, 0)), "")</f>
        <v/>
      </c>
      <c r="Y58" s="466"/>
      <c r="Z58" s="465"/>
      <c r="AA58" s="455"/>
      <c r="AB58" s="508" t="e">
        <f>VLOOKUP(N58,【参考】数式用!$A$3:$N$58,14,FALSE)</f>
        <v>#N/A</v>
      </c>
      <c r="AC58" s="508" t="str">
        <f>IFERROR(VLOOKUP(N58,【参考】数式用!$A$3:$N$58,14,FALSE),"")&amp;"_4_5"</f>
        <v>_4_5</v>
      </c>
      <c r="AD58" s="508" t="str">
        <f>IFERROR(VLOOKUP(N58,【参考】数式用!$A$3:$N$58,14,FALSE),"")&amp;"_6"</f>
        <v>_6</v>
      </c>
      <c r="AE58" s="509" t="str">
        <f>IFERROR(VLOOKUP(N58,【参考】数式用!$AI$5:$AJ$51, 2, FALSE), "")</f>
        <v/>
      </c>
      <c r="AF58" s="510" t="str">
        <f t="shared" si="0"/>
        <v/>
      </c>
      <c r="AG58" s="511" t="str">
        <f t="shared" si="1"/>
        <v/>
      </c>
      <c r="AH58" s="512" t="str">
        <f>IFERROR(VLOOKUP(N58,【参考】数式用!$AM$3:$AN$56, 2, FALSE), "")</f>
        <v/>
      </c>
      <c r="AI58" s="421"/>
      <c r="AJ58" s="394"/>
      <c r="AK58" s="394"/>
      <c r="AL58" s="394"/>
      <c r="AM58" s="394"/>
      <c r="AN58" s="394"/>
      <c r="AO58" s="394"/>
      <c r="AP58" s="394"/>
      <c r="AQ58" s="394"/>
    </row>
    <row r="59" spans="1:43" s="129" customFormat="1" ht="40.15" customHeight="1">
      <c r="A59" s="423">
        <v>46</v>
      </c>
      <c r="B59" s="878" t="str">
        <f>IF(基本情報入力シート!C90="","",基本情報入力シート!C90)</f>
        <v/>
      </c>
      <c r="C59" s="879"/>
      <c r="D59" s="879"/>
      <c r="E59" s="879"/>
      <c r="F59" s="879"/>
      <c r="G59" s="879"/>
      <c r="H59" s="879"/>
      <c r="I59" s="880"/>
      <c r="J59" s="424" t="str">
        <f>IF(基本情報入力シート!M90="","",基本情報入力シート!M90)</f>
        <v/>
      </c>
      <c r="K59" s="425" t="str">
        <f>IF(基本情報入力シート!R90="","",基本情報入力シート!R90)</f>
        <v/>
      </c>
      <c r="L59" s="425" t="str">
        <f>IF(基本情報入力シート!W90="","",基本情報入力シート!W90)</f>
        <v/>
      </c>
      <c r="M59" s="424" t="str">
        <f>IF(基本情報入力シート!X90="","",基本情報入力シート!X90)</f>
        <v/>
      </c>
      <c r="N59" s="426" t="str">
        <f>IF(基本情報入力シート!Y90="","",基本情報入力シート!Y90)</f>
        <v/>
      </c>
      <c r="O59" s="452"/>
      <c r="P59" s="456"/>
      <c r="Q59" s="38" t="str">
        <f>IFERROR(ROUNDDOWN(P59*VLOOKUP(N59,【参考】数式用!$V$2:$AA$58,MATCH(O59,【参考】数式用!$X$4:$AA$4)+2,FALSE)*0.5, 0), "")</f>
        <v/>
      </c>
      <c r="R59" s="457"/>
      <c r="S59" s="881"/>
      <c r="T59" s="881"/>
      <c r="U59" s="455"/>
      <c r="V59" s="464"/>
      <c r="W59" s="465"/>
      <c r="X59" s="427" t="str">
        <f>IFERROR(IF(V59="ー", "", ROUNDDOWN(W59*VLOOKUP(N59,【参考】数式用!$V$2:$AG$51,MATCH(V59,【参考】数式用!$AB$4:$AG$4)+6,FALSE)*0.5, 0)), "")</f>
        <v/>
      </c>
      <c r="Y59" s="466"/>
      <c r="Z59" s="465"/>
      <c r="AA59" s="455"/>
      <c r="AB59" s="508" t="e">
        <f>VLOOKUP(N59,【参考】数式用!$A$3:$N$58,14,FALSE)</f>
        <v>#N/A</v>
      </c>
      <c r="AC59" s="508" t="str">
        <f>IFERROR(VLOOKUP(N59,【参考】数式用!$A$3:$N$58,14,FALSE),"")&amp;"_4_5"</f>
        <v>_4_5</v>
      </c>
      <c r="AD59" s="508" t="str">
        <f>IFERROR(VLOOKUP(N59,【参考】数式用!$A$3:$N$58,14,FALSE),"")&amp;"_6"</f>
        <v>_6</v>
      </c>
      <c r="AE59" s="509" t="str">
        <f>IFERROR(VLOOKUP(N59,【参考】数式用!$AI$5:$AJ$51, 2, FALSE), "")</f>
        <v/>
      </c>
      <c r="AF59" s="510" t="str">
        <f t="shared" si="0"/>
        <v/>
      </c>
      <c r="AG59" s="511" t="str">
        <f t="shared" si="1"/>
        <v/>
      </c>
      <c r="AH59" s="512" t="str">
        <f>IFERROR(VLOOKUP(N59,【参考】数式用!$AM$3:$AN$56, 2, FALSE), "")</f>
        <v/>
      </c>
      <c r="AI59" s="421"/>
      <c r="AJ59" s="394"/>
      <c r="AK59" s="394"/>
      <c r="AL59" s="394"/>
      <c r="AM59" s="394"/>
      <c r="AN59" s="394"/>
      <c r="AO59" s="394"/>
      <c r="AP59" s="394"/>
      <c r="AQ59" s="394"/>
    </row>
    <row r="60" spans="1:43" s="129" customFormat="1" ht="40.15" customHeight="1">
      <c r="A60" s="423">
        <v>47</v>
      </c>
      <c r="B60" s="878" t="str">
        <f>IF(基本情報入力シート!C91="","",基本情報入力シート!C91)</f>
        <v/>
      </c>
      <c r="C60" s="879"/>
      <c r="D60" s="879"/>
      <c r="E60" s="879"/>
      <c r="F60" s="879"/>
      <c r="G60" s="879"/>
      <c r="H60" s="879"/>
      <c r="I60" s="880"/>
      <c r="J60" s="424" t="str">
        <f>IF(基本情報入力シート!M91="","",基本情報入力シート!M91)</f>
        <v/>
      </c>
      <c r="K60" s="425" t="str">
        <f>IF(基本情報入力シート!R91="","",基本情報入力シート!R91)</f>
        <v/>
      </c>
      <c r="L60" s="425" t="str">
        <f>IF(基本情報入力シート!W91="","",基本情報入力シート!W91)</f>
        <v/>
      </c>
      <c r="M60" s="424" t="str">
        <f>IF(基本情報入力シート!X91="","",基本情報入力シート!X91)</f>
        <v/>
      </c>
      <c r="N60" s="426" t="str">
        <f>IF(基本情報入力シート!Y91="","",基本情報入力シート!Y91)</f>
        <v/>
      </c>
      <c r="O60" s="452"/>
      <c r="P60" s="456"/>
      <c r="Q60" s="38" t="str">
        <f>IFERROR(ROUNDDOWN(P60*VLOOKUP(N60,【参考】数式用!$V$2:$AA$58,MATCH(O60,【参考】数式用!$X$4:$AA$4)+2,FALSE)*0.5, 0), "")</f>
        <v/>
      </c>
      <c r="R60" s="457"/>
      <c r="S60" s="881"/>
      <c r="T60" s="881"/>
      <c r="U60" s="455"/>
      <c r="V60" s="464"/>
      <c r="W60" s="465"/>
      <c r="X60" s="427" t="str">
        <f>IFERROR(IF(V60="ー", "", ROUNDDOWN(W60*VLOOKUP(N60,【参考】数式用!$V$2:$AG$51,MATCH(V60,【参考】数式用!$AB$4:$AG$4)+6,FALSE)*0.5, 0)), "")</f>
        <v/>
      </c>
      <c r="Y60" s="466"/>
      <c r="Z60" s="465"/>
      <c r="AA60" s="455"/>
      <c r="AB60" s="508" t="e">
        <f>VLOOKUP(N60,【参考】数式用!$A$3:$N$58,14,FALSE)</f>
        <v>#N/A</v>
      </c>
      <c r="AC60" s="508" t="str">
        <f>IFERROR(VLOOKUP(N60,【参考】数式用!$A$3:$N$58,14,FALSE),"")&amp;"_4_5"</f>
        <v>_4_5</v>
      </c>
      <c r="AD60" s="508" t="str">
        <f>IFERROR(VLOOKUP(N60,【参考】数式用!$A$3:$N$58,14,FALSE),"")&amp;"_6"</f>
        <v>_6</v>
      </c>
      <c r="AE60" s="509" t="str">
        <f>IFERROR(VLOOKUP(N60,【参考】数式用!$AI$5:$AJ$51, 2, FALSE), "")</f>
        <v/>
      </c>
      <c r="AF60" s="510" t="str">
        <f t="shared" si="0"/>
        <v/>
      </c>
      <c r="AG60" s="511" t="str">
        <f t="shared" si="1"/>
        <v/>
      </c>
      <c r="AH60" s="512" t="str">
        <f>IFERROR(VLOOKUP(N60,【参考】数式用!$AM$3:$AN$56, 2, FALSE), "")</f>
        <v/>
      </c>
      <c r="AI60" s="421"/>
      <c r="AJ60" s="394"/>
      <c r="AK60" s="394"/>
      <c r="AL60" s="394"/>
      <c r="AM60" s="394"/>
      <c r="AN60" s="394"/>
      <c r="AO60" s="394"/>
      <c r="AP60" s="394"/>
      <c r="AQ60" s="394"/>
    </row>
    <row r="61" spans="1:43" s="129" customFormat="1" ht="40.15" customHeight="1">
      <c r="A61" s="423">
        <v>48</v>
      </c>
      <c r="B61" s="878" t="str">
        <f>IF(基本情報入力シート!C92="","",基本情報入力シート!C92)</f>
        <v/>
      </c>
      <c r="C61" s="879"/>
      <c r="D61" s="879"/>
      <c r="E61" s="879"/>
      <c r="F61" s="879"/>
      <c r="G61" s="879"/>
      <c r="H61" s="879"/>
      <c r="I61" s="880"/>
      <c r="J61" s="424" t="str">
        <f>IF(基本情報入力シート!M92="","",基本情報入力シート!M92)</f>
        <v/>
      </c>
      <c r="K61" s="425" t="str">
        <f>IF(基本情報入力シート!R92="","",基本情報入力シート!R92)</f>
        <v/>
      </c>
      <c r="L61" s="425" t="str">
        <f>IF(基本情報入力シート!W92="","",基本情報入力シート!W92)</f>
        <v/>
      </c>
      <c r="M61" s="424" t="str">
        <f>IF(基本情報入力シート!X92="","",基本情報入力シート!X92)</f>
        <v/>
      </c>
      <c r="N61" s="426" t="str">
        <f>IF(基本情報入力シート!Y92="","",基本情報入力シート!Y92)</f>
        <v/>
      </c>
      <c r="O61" s="452"/>
      <c r="P61" s="456"/>
      <c r="Q61" s="38" t="str">
        <f>IFERROR(ROUNDDOWN(P61*VLOOKUP(N61,【参考】数式用!$V$2:$AA$58,MATCH(O61,【参考】数式用!$X$4:$AA$4)+2,FALSE)*0.5, 0), "")</f>
        <v/>
      </c>
      <c r="R61" s="457"/>
      <c r="S61" s="881"/>
      <c r="T61" s="881"/>
      <c r="U61" s="455"/>
      <c r="V61" s="464"/>
      <c r="W61" s="465"/>
      <c r="X61" s="427" t="str">
        <f>IFERROR(IF(V61="ー", "", ROUNDDOWN(W61*VLOOKUP(N61,【参考】数式用!$V$2:$AG$51,MATCH(V61,【参考】数式用!$AB$4:$AG$4)+6,FALSE)*0.5, 0)), "")</f>
        <v/>
      </c>
      <c r="Y61" s="466"/>
      <c r="Z61" s="465"/>
      <c r="AA61" s="455"/>
      <c r="AB61" s="508" t="e">
        <f>VLOOKUP(N61,【参考】数式用!$A$3:$N$58,14,FALSE)</f>
        <v>#N/A</v>
      </c>
      <c r="AC61" s="508" t="str">
        <f>IFERROR(VLOOKUP(N61,【参考】数式用!$A$3:$N$58,14,FALSE),"")&amp;"_4_5"</f>
        <v>_4_5</v>
      </c>
      <c r="AD61" s="508" t="str">
        <f>IFERROR(VLOOKUP(N61,【参考】数式用!$A$3:$N$58,14,FALSE),"")&amp;"_6"</f>
        <v>_6</v>
      </c>
      <c r="AE61" s="509" t="str">
        <f>IFERROR(VLOOKUP(N61,【参考】数式用!$AI$5:$AJ$51, 2, FALSE), "")</f>
        <v/>
      </c>
      <c r="AF61" s="510" t="str">
        <f t="shared" si="0"/>
        <v/>
      </c>
      <c r="AG61" s="511" t="str">
        <f t="shared" si="1"/>
        <v/>
      </c>
      <c r="AH61" s="512" t="str">
        <f>IFERROR(VLOOKUP(N61,【参考】数式用!$AM$3:$AN$56, 2, FALSE), "")</f>
        <v/>
      </c>
      <c r="AI61" s="421"/>
      <c r="AJ61" s="394"/>
      <c r="AK61" s="394"/>
      <c r="AL61" s="394"/>
      <c r="AM61" s="394"/>
      <c r="AN61" s="394"/>
      <c r="AO61" s="394"/>
      <c r="AP61" s="394"/>
      <c r="AQ61" s="394"/>
    </row>
    <row r="62" spans="1:43" s="129" customFormat="1" ht="40.15" customHeight="1">
      <c r="A62" s="423">
        <v>49</v>
      </c>
      <c r="B62" s="878" t="str">
        <f>IF(基本情報入力シート!C93="","",基本情報入力シート!C93)</f>
        <v/>
      </c>
      <c r="C62" s="879"/>
      <c r="D62" s="879"/>
      <c r="E62" s="879"/>
      <c r="F62" s="879"/>
      <c r="G62" s="879"/>
      <c r="H62" s="879"/>
      <c r="I62" s="880"/>
      <c r="J62" s="424" t="str">
        <f>IF(基本情報入力シート!M93="","",基本情報入力シート!M93)</f>
        <v/>
      </c>
      <c r="K62" s="425" t="str">
        <f>IF(基本情報入力シート!R93="","",基本情報入力シート!R93)</f>
        <v/>
      </c>
      <c r="L62" s="425" t="str">
        <f>IF(基本情報入力シート!W93="","",基本情報入力シート!W93)</f>
        <v/>
      </c>
      <c r="M62" s="424" t="str">
        <f>IF(基本情報入力シート!X93="","",基本情報入力シート!X93)</f>
        <v/>
      </c>
      <c r="N62" s="426" t="str">
        <f>IF(基本情報入力シート!Y93="","",基本情報入力シート!Y93)</f>
        <v/>
      </c>
      <c r="O62" s="452"/>
      <c r="P62" s="456"/>
      <c r="Q62" s="38" t="str">
        <f>IFERROR(ROUNDDOWN(P62*VLOOKUP(N62,【参考】数式用!$V$2:$AA$58,MATCH(O62,【参考】数式用!$X$4:$AA$4)+2,FALSE)*0.5, 0), "")</f>
        <v/>
      </c>
      <c r="R62" s="457"/>
      <c r="S62" s="881"/>
      <c r="T62" s="881"/>
      <c r="U62" s="455"/>
      <c r="V62" s="464"/>
      <c r="W62" s="465"/>
      <c r="X62" s="427" t="str">
        <f>IFERROR(IF(V62="ー", "", ROUNDDOWN(W62*VLOOKUP(N62,【参考】数式用!$V$2:$AG$51,MATCH(V62,【参考】数式用!$AB$4:$AG$4)+6,FALSE)*0.5, 0)), "")</f>
        <v/>
      </c>
      <c r="Y62" s="466"/>
      <c r="Z62" s="465"/>
      <c r="AA62" s="455"/>
      <c r="AB62" s="508" t="e">
        <f>VLOOKUP(N62,【参考】数式用!$A$3:$N$58,14,FALSE)</f>
        <v>#N/A</v>
      </c>
      <c r="AC62" s="508" t="str">
        <f>IFERROR(VLOOKUP(N62,【参考】数式用!$A$3:$N$58,14,FALSE),"")&amp;"_4_5"</f>
        <v>_4_5</v>
      </c>
      <c r="AD62" s="508" t="str">
        <f>IFERROR(VLOOKUP(N62,【参考】数式用!$A$3:$N$58,14,FALSE),"")&amp;"_6"</f>
        <v>_6</v>
      </c>
      <c r="AE62" s="509" t="str">
        <f>IFERROR(VLOOKUP(N62,【参考】数式用!$AI$5:$AJ$51, 2, FALSE), "")</f>
        <v/>
      </c>
      <c r="AF62" s="510" t="str">
        <f t="shared" si="0"/>
        <v/>
      </c>
      <c r="AG62" s="511" t="str">
        <f t="shared" si="1"/>
        <v/>
      </c>
      <c r="AH62" s="512" t="str">
        <f>IFERROR(VLOOKUP(N62,【参考】数式用!$AM$3:$AN$56, 2, FALSE), "")</f>
        <v/>
      </c>
      <c r="AI62" s="421"/>
      <c r="AJ62" s="394"/>
      <c r="AK62" s="394"/>
      <c r="AL62" s="394"/>
      <c r="AM62" s="394"/>
      <c r="AN62" s="394"/>
      <c r="AO62" s="394"/>
      <c r="AP62" s="394"/>
      <c r="AQ62" s="394"/>
    </row>
    <row r="63" spans="1:43" s="129" customFormat="1" ht="40.15" customHeight="1">
      <c r="A63" s="423">
        <v>50</v>
      </c>
      <c r="B63" s="878" t="str">
        <f>IF(基本情報入力シート!C94="","",基本情報入力シート!C94)</f>
        <v/>
      </c>
      <c r="C63" s="879"/>
      <c r="D63" s="879"/>
      <c r="E63" s="879"/>
      <c r="F63" s="879"/>
      <c r="G63" s="879"/>
      <c r="H63" s="879"/>
      <c r="I63" s="880"/>
      <c r="J63" s="424" t="str">
        <f>IF(基本情報入力シート!M94="","",基本情報入力シート!M94)</f>
        <v/>
      </c>
      <c r="K63" s="425" t="str">
        <f>IF(基本情報入力シート!R94="","",基本情報入力シート!R94)</f>
        <v/>
      </c>
      <c r="L63" s="425" t="str">
        <f>IF(基本情報入力シート!W94="","",基本情報入力シート!W94)</f>
        <v/>
      </c>
      <c r="M63" s="424" t="str">
        <f>IF(基本情報入力シート!X94="","",基本情報入力シート!X94)</f>
        <v/>
      </c>
      <c r="N63" s="426" t="str">
        <f>IF(基本情報入力シート!Y94="","",基本情報入力シート!Y94)</f>
        <v/>
      </c>
      <c r="O63" s="452"/>
      <c r="P63" s="456"/>
      <c r="Q63" s="38" t="str">
        <f>IFERROR(ROUNDDOWN(P63*VLOOKUP(N63,【参考】数式用!$V$2:$AA$58,MATCH(O63,【参考】数式用!$X$4:$AA$4)+2,FALSE)*0.5, 0), "")</f>
        <v/>
      </c>
      <c r="R63" s="457"/>
      <c r="S63" s="881"/>
      <c r="T63" s="881"/>
      <c r="U63" s="455"/>
      <c r="V63" s="464"/>
      <c r="W63" s="465"/>
      <c r="X63" s="427" t="str">
        <f>IFERROR(IF(V63="ー", "", ROUNDDOWN(W63*VLOOKUP(N63,【参考】数式用!$V$2:$AG$51,MATCH(V63,【参考】数式用!$AB$4:$AG$4)+6,FALSE)*0.5, 0)), "")</f>
        <v/>
      </c>
      <c r="Y63" s="466"/>
      <c r="Z63" s="465"/>
      <c r="AA63" s="455"/>
      <c r="AB63" s="508" t="e">
        <f>VLOOKUP(N63,【参考】数式用!$A$3:$N$58,14,FALSE)</f>
        <v>#N/A</v>
      </c>
      <c r="AC63" s="508" t="str">
        <f>IFERROR(VLOOKUP(N63,【参考】数式用!$A$3:$N$58,14,FALSE),"")&amp;"_4_5"</f>
        <v>_4_5</v>
      </c>
      <c r="AD63" s="508" t="str">
        <f>IFERROR(VLOOKUP(N63,【参考】数式用!$A$3:$N$58,14,FALSE),"")&amp;"_6"</f>
        <v>_6</v>
      </c>
      <c r="AE63" s="509" t="str">
        <f>IFERROR(VLOOKUP(N63,【参考】数式用!$AI$5:$AJ$51, 2, FALSE), "")</f>
        <v/>
      </c>
      <c r="AF63" s="510" t="str">
        <f t="shared" si="0"/>
        <v/>
      </c>
      <c r="AG63" s="511" t="str">
        <f t="shared" si="1"/>
        <v/>
      </c>
      <c r="AH63" s="512" t="str">
        <f>IFERROR(VLOOKUP(N63,【参考】数式用!$AM$3:$AN$56, 2, FALSE), "")</f>
        <v/>
      </c>
      <c r="AI63" s="421"/>
      <c r="AJ63" s="394"/>
      <c r="AK63" s="394"/>
      <c r="AL63" s="394"/>
      <c r="AM63" s="394"/>
      <c r="AN63" s="394"/>
      <c r="AO63" s="394"/>
      <c r="AP63" s="394"/>
      <c r="AQ63" s="394"/>
    </row>
    <row r="64" spans="1:43" s="129" customFormat="1" ht="40.15" customHeight="1">
      <c r="A64" s="423">
        <v>51</v>
      </c>
      <c r="B64" s="878" t="str">
        <f>IF(基本情報入力シート!C95="","",基本情報入力シート!C95)</f>
        <v/>
      </c>
      <c r="C64" s="879"/>
      <c r="D64" s="879"/>
      <c r="E64" s="879"/>
      <c r="F64" s="879"/>
      <c r="G64" s="879"/>
      <c r="H64" s="879"/>
      <c r="I64" s="880"/>
      <c r="J64" s="424" t="str">
        <f>IF(基本情報入力シート!M95="","",基本情報入力シート!M95)</f>
        <v/>
      </c>
      <c r="K64" s="425" t="str">
        <f>IF(基本情報入力シート!R95="","",基本情報入力シート!R95)</f>
        <v/>
      </c>
      <c r="L64" s="425" t="str">
        <f>IF(基本情報入力シート!W95="","",基本情報入力シート!W95)</f>
        <v/>
      </c>
      <c r="M64" s="424" t="str">
        <f>IF(基本情報入力シート!X95="","",基本情報入力シート!X95)</f>
        <v/>
      </c>
      <c r="N64" s="426" t="str">
        <f>IF(基本情報入力シート!Y95="","",基本情報入力シート!Y95)</f>
        <v/>
      </c>
      <c r="O64" s="452"/>
      <c r="P64" s="456"/>
      <c r="Q64" s="38" t="str">
        <f>IFERROR(ROUNDDOWN(P64*VLOOKUP(N64,【参考】数式用!$V$2:$AA$58,MATCH(O64,【参考】数式用!$X$4:$AA$4)+2,FALSE)*0.5, 0), "")</f>
        <v/>
      </c>
      <c r="R64" s="457"/>
      <c r="S64" s="881"/>
      <c r="T64" s="881"/>
      <c r="U64" s="455"/>
      <c r="V64" s="464"/>
      <c r="W64" s="465"/>
      <c r="X64" s="427" t="str">
        <f>IFERROR(IF(V64="ー", "", ROUNDDOWN(W64*VLOOKUP(N64,【参考】数式用!$V$2:$AG$51,MATCH(V64,【参考】数式用!$AB$4:$AG$4)+6,FALSE)*0.5, 0)), "")</f>
        <v/>
      </c>
      <c r="Y64" s="466"/>
      <c r="Z64" s="465"/>
      <c r="AA64" s="455"/>
      <c r="AB64" s="508" t="e">
        <f>VLOOKUP(N64,【参考】数式用!$A$3:$N$58,14,FALSE)</f>
        <v>#N/A</v>
      </c>
      <c r="AC64" s="508" t="str">
        <f>IFERROR(VLOOKUP(N64,【参考】数式用!$A$3:$N$58,14,FALSE),"")&amp;"_4_5"</f>
        <v>_4_5</v>
      </c>
      <c r="AD64" s="508" t="str">
        <f>IFERROR(VLOOKUP(N64,【参考】数式用!$A$3:$N$58,14,FALSE),"")&amp;"_6"</f>
        <v>_6</v>
      </c>
      <c r="AE64" s="509" t="str">
        <f>IFERROR(VLOOKUP(N64,【参考】数式用!$AI$5:$AJ$51, 2, FALSE), "")</f>
        <v/>
      </c>
      <c r="AF64" s="510" t="str">
        <f t="shared" si="0"/>
        <v/>
      </c>
      <c r="AG64" s="511" t="str">
        <f t="shared" si="1"/>
        <v/>
      </c>
      <c r="AH64" s="512" t="str">
        <f>IFERROR(VLOOKUP(N64,【参考】数式用!$AM$3:$AN$56, 2, FALSE), "")</f>
        <v/>
      </c>
      <c r="AI64" s="421"/>
      <c r="AJ64" s="394"/>
      <c r="AK64" s="394"/>
      <c r="AL64" s="394"/>
      <c r="AM64" s="394"/>
      <c r="AN64" s="394"/>
      <c r="AO64" s="394"/>
      <c r="AP64" s="394"/>
      <c r="AQ64" s="394"/>
    </row>
    <row r="65" spans="1:43" s="129" customFormat="1" ht="40.15" customHeight="1">
      <c r="A65" s="423">
        <v>52</v>
      </c>
      <c r="B65" s="878" t="str">
        <f>IF(基本情報入力シート!C96="","",基本情報入力シート!C96)</f>
        <v/>
      </c>
      <c r="C65" s="879"/>
      <c r="D65" s="879"/>
      <c r="E65" s="879"/>
      <c r="F65" s="879"/>
      <c r="G65" s="879"/>
      <c r="H65" s="879"/>
      <c r="I65" s="880"/>
      <c r="J65" s="424" t="str">
        <f>IF(基本情報入力シート!M96="","",基本情報入力シート!M96)</f>
        <v/>
      </c>
      <c r="K65" s="425" t="str">
        <f>IF(基本情報入力シート!R96="","",基本情報入力シート!R96)</f>
        <v/>
      </c>
      <c r="L65" s="425" t="str">
        <f>IF(基本情報入力シート!W96="","",基本情報入力シート!W96)</f>
        <v/>
      </c>
      <c r="M65" s="424" t="str">
        <f>IF(基本情報入力シート!X96="","",基本情報入力シート!X96)</f>
        <v/>
      </c>
      <c r="N65" s="426" t="str">
        <f>IF(基本情報入力シート!Y96="","",基本情報入力シート!Y96)</f>
        <v/>
      </c>
      <c r="O65" s="452"/>
      <c r="P65" s="456"/>
      <c r="Q65" s="38" t="str">
        <f>IFERROR(ROUNDDOWN(P65*VLOOKUP(N65,【参考】数式用!$V$2:$AA$58,MATCH(O65,【参考】数式用!$X$4:$AA$4)+2,FALSE)*0.5, 0), "")</f>
        <v/>
      </c>
      <c r="R65" s="457"/>
      <c r="S65" s="881"/>
      <c r="T65" s="881"/>
      <c r="U65" s="455"/>
      <c r="V65" s="464"/>
      <c r="W65" s="465"/>
      <c r="X65" s="427" t="str">
        <f>IFERROR(IF(V65="ー", "", ROUNDDOWN(W65*VLOOKUP(N65,【参考】数式用!$V$2:$AG$51,MATCH(V65,【参考】数式用!$AB$4:$AG$4)+6,FALSE)*0.5, 0)), "")</f>
        <v/>
      </c>
      <c r="Y65" s="466"/>
      <c r="Z65" s="465"/>
      <c r="AA65" s="455"/>
      <c r="AB65" s="508" t="e">
        <f>VLOOKUP(N65,【参考】数式用!$A$3:$N$58,14,FALSE)</f>
        <v>#N/A</v>
      </c>
      <c r="AC65" s="508" t="str">
        <f>IFERROR(VLOOKUP(N65,【参考】数式用!$A$3:$N$58,14,FALSE),"")&amp;"_4_5"</f>
        <v>_4_5</v>
      </c>
      <c r="AD65" s="508" t="str">
        <f>IFERROR(VLOOKUP(N65,【参考】数式用!$A$3:$N$58,14,FALSE),"")&amp;"_6"</f>
        <v>_6</v>
      </c>
      <c r="AE65" s="509" t="str">
        <f>IFERROR(VLOOKUP(N65,【参考】数式用!$AI$5:$AJ$51, 2, FALSE), "")</f>
        <v/>
      </c>
      <c r="AF65" s="510" t="str">
        <f t="shared" si="0"/>
        <v/>
      </c>
      <c r="AG65" s="511" t="str">
        <f t="shared" si="1"/>
        <v/>
      </c>
      <c r="AH65" s="512" t="str">
        <f>IFERROR(VLOOKUP(N65,【参考】数式用!$AM$3:$AN$56, 2, FALSE), "")</f>
        <v/>
      </c>
      <c r="AI65" s="421"/>
      <c r="AJ65" s="394"/>
      <c r="AK65" s="394"/>
      <c r="AL65" s="394"/>
      <c r="AM65" s="394"/>
      <c r="AN65" s="394"/>
      <c r="AO65" s="394"/>
      <c r="AP65" s="394"/>
      <c r="AQ65" s="394"/>
    </row>
    <row r="66" spans="1:43" s="129" customFormat="1" ht="40.15" customHeight="1">
      <c r="A66" s="423">
        <v>53</v>
      </c>
      <c r="B66" s="878" t="str">
        <f>IF(基本情報入力シート!C97="","",基本情報入力シート!C97)</f>
        <v/>
      </c>
      <c r="C66" s="879"/>
      <c r="D66" s="879"/>
      <c r="E66" s="879"/>
      <c r="F66" s="879"/>
      <c r="G66" s="879"/>
      <c r="H66" s="879"/>
      <c r="I66" s="880"/>
      <c r="J66" s="424" t="str">
        <f>IF(基本情報入力シート!M97="","",基本情報入力シート!M97)</f>
        <v/>
      </c>
      <c r="K66" s="425" t="str">
        <f>IF(基本情報入力シート!R97="","",基本情報入力シート!R97)</f>
        <v/>
      </c>
      <c r="L66" s="425" t="str">
        <f>IF(基本情報入力シート!W97="","",基本情報入力シート!W97)</f>
        <v/>
      </c>
      <c r="M66" s="424" t="str">
        <f>IF(基本情報入力シート!X97="","",基本情報入力シート!X97)</f>
        <v/>
      </c>
      <c r="N66" s="426" t="str">
        <f>IF(基本情報入力シート!Y97="","",基本情報入力シート!Y97)</f>
        <v/>
      </c>
      <c r="O66" s="452"/>
      <c r="P66" s="456"/>
      <c r="Q66" s="38" t="str">
        <f>IFERROR(ROUNDDOWN(P66*VLOOKUP(N66,【参考】数式用!$V$2:$AA$58,MATCH(O66,【参考】数式用!$X$4:$AA$4)+2,FALSE)*0.5, 0), "")</f>
        <v/>
      </c>
      <c r="R66" s="457"/>
      <c r="S66" s="881"/>
      <c r="T66" s="881"/>
      <c r="U66" s="455"/>
      <c r="V66" s="464"/>
      <c r="W66" s="465"/>
      <c r="X66" s="427" t="str">
        <f>IFERROR(IF(V66="ー", "", ROUNDDOWN(W66*VLOOKUP(N66,【参考】数式用!$V$2:$AG$51,MATCH(V66,【参考】数式用!$AB$4:$AG$4)+6,FALSE)*0.5, 0)), "")</f>
        <v/>
      </c>
      <c r="Y66" s="466"/>
      <c r="Z66" s="465"/>
      <c r="AA66" s="455"/>
      <c r="AB66" s="508" t="e">
        <f>VLOOKUP(N66,【参考】数式用!$A$3:$N$58,14,FALSE)</f>
        <v>#N/A</v>
      </c>
      <c r="AC66" s="508" t="str">
        <f>IFERROR(VLOOKUP(N66,【参考】数式用!$A$3:$N$58,14,FALSE),"")&amp;"_4_5"</f>
        <v>_4_5</v>
      </c>
      <c r="AD66" s="508" t="str">
        <f>IFERROR(VLOOKUP(N66,【参考】数式用!$A$3:$N$58,14,FALSE),"")&amp;"_6"</f>
        <v>_6</v>
      </c>
      <c r="AE66" s="509" t="str">
        <f>IFERROR(VLOOKUP(N66,【参考】数式用!$AI$5:$AJ$51, 2, FALSE), "")</f>
        <v/>
      </c>
      <c r="AF66" s="510" t="str">
        <f t="shared" si="0"/>
        <v/>
      </c>
      <c r="AG66" s="511" t="str">
        <f t="shared" si="1"/>
        <v/>
      </c>
      <c r="AH66" s="512" t="str">
        <f>IFERROR(VLOOKUP(N66,【参考】数式用!$AM$3:$AN$56, 2, FALSE), "")</f>
        <v/>
      </c>
      <c r="AI66" s="421"/>
      <c r="AJ66" s="394"/>
      <c r="AK66" s="394"/>
      <c r="AL66" s="394"/>
      <c r="AM66" s="394"/>
      <c r="AN66" s="394"/>
      <c r="AO66" s="394"/>
      <c r="AP66" s="394"/>
      <c r="AQ66" s="394"/>
    </row>
    <row r="67" spans="1:43" s="129" customFormat="1" ht="40.15" customHeight="1">
      <c r="A67" s="423">
        <v>54</v>
      </c>
      <c r="B67" s="878" t="str">
        <f>IF(基本情報入力シート!C98="","",基本情報入力シート!C98)</f>
        <v/>
      </c>
      <c r="C67" s="879"/>
      <c r="D67" s="879"/>
      <c r="E67" s="879"/>
      <c r="F67" s="879"/>
      <c r="G67" s="879"/>
      <c r="H67" s="879"/>
      <c r="I67" s="880"/>
      <c r="J67" s="424" t="str">
        <f>IF(基本情報入力シート!M98="","",基本情報入力シート!M98)</f>
        <v/>
      </c>
      <c r="K67" s="425" t="str">
        <f>IF(基本情報入力シート!R98="","",基本情報入力シート!R98)</f>
        <v/>
      </c>
      <c r="L67" s="425" t="str">
        <f>IF(基本情報入力シート!W98="","",基本情報入力シート!W98)</f>
        <v/>
      </c>
      <c r="M67" s="424" t="str">
        <f>IF(基本情報入力シート!X98="","",基本情報入力シート!X98)</f>
        <v/>
      </c>
      <c r="N67" s="426" t="str">
        <f>IF(基本情報入力シート!Y98="","",基本情報入力シート!Y98)</f>
        <v/>
      </c>
      <c r="O67" s="452"/>
      <c r="P67" s="456"/>
      <c r="Q67" s="38" t="str">
        <f>IFERROR(ROUNDDOWN(P67*VLOOKUP(N67,【参考】数式用!$V$2:$AA$58,MATCH(O67,【参考】数式用!$X$4:$AA$4)+2,FALSE)*0.5, 0), "")</f>
        <v/>
      </c>
      <c r="R67" s="457"/>
      <c r="S67" s="881"/>
      <c r="T67" s="881"/>
      <c r="U67" s="455"/>
      <c r="V67" s="464"/>
      <c r="W67" s="465"/>
      <c r="X67" s="427" t="str">
        <f>IFERROR(IF(V67="ー", "", ROUNDDOWN(W67*VLOOKUP(N67,【参考】数式用!$V$2:$AG$51,MATCH(V67,【参考】数式用!$AB$4:$AG$4)+6,FALSE)*0.5, 0)), "")</f>
        <v/>
      </c>
      <c r="Y67" s="466"/>
      <c r="Z67" s="465"/>
      <c r="AA67" s="455"/>
      <c r="AB67" s="508" t="e">
        <f>VLOOKUP(N67,【参考】数式用!$A$3:$N$58,14,FALSE)</f>
        <v>#N/A</v>
      </c>
      <c r="AC67" s="508" t="str">
        <f>IFERROR(VLOOKUP(N67,【参考】数式用!$A$3:$N$58,14,FALSE),"")&amp;"_4_5"</f>
        <v>_4_5</v>
      </c>
      <c r="AD67" s="508" t="str">
        <f>IFERROR(VLOOKUP(N67,【参考】数式用!$A$3:$N$58,14,FALSE),"")&amp;"_6"</f>
        <v>_6</v>
      </c>
      <c r="AE67" s="509" t="str">
        <f>IFERROR(VLOOKUP(N67,【参考】数式用!$AI$5:$AJ$51, 2, FALSE), "")</f>
        <v/>
      </c>
      <c r="AF67" s="510" t="str">
        <f t="shared" si="0"/>
        <v/>
      </c>
      <c r="AG67" s="511" t="str">
        <f t="shared" si="1"/>
        <v/>
      </c>
      <c r="AH67" s="512" t="str">
        <f>IFERROR(VLOOKUP(N67,【参考】数式用!$AM$3:$AN$56, 2, FALSE), "")</f>
        <v/>
      </c>
      <c r="AI67" s="421"/>
      <c r="AJ67" s="394"/>
      <c r="AK67" s="394"/>
      <c r="AL67" s="394"/>
      <c r="AM67" s="394"/>
      <c r="AN67" s="394"/>
      <c r="AO67" s="394"/>
      <c r="AP67" s="394"/>
      <c r="AQ67" s="394"/>
    </row>
    <row r="68" spans="1:43" s="129" customFormat="1" ht="40.15" customHeight="1">
      <c r="A68" s="423">
        <v>55</v>
      </c>
      <c r="B68" s="878" t="str">
        <f>IF(基本情報入力シート!C99="","",基本情報入力シート!C99)</f>
        <v/>
      </c>
      <c r="C68" s="879"/>
      <c r="D68" s="879"/>
      <c r="E68" s="879"/>
      <c r="F68" s="879"/>
      <c r="G68" s="879"/>
      <c r="H68" s="879"/>
      <c r="I68" s="880"/>
      <c r="J68" s="424" t="str">
        <f>IF(基本情報入力シート!M99="","",基本情報入力シート!M99)</f>
        <v/>
      </c>
      <c r="K68" s="425" t="str">
        <f>IF(基本情報入力シート!R99="","",基本情報入力シート!R99)</f>
        <v/>
      </c>
      <c r="L68" s="425" t="str">
        <f>IF(基本情報入力シート!W99="","",基本情報入力シート!W99)</f>
        <v/>
      </c>
      <c r="M68" s="424" t="str">
        <f>IF(基本情報入力シート!X99="","",基本情報入力シート!X99)</f>
        <v/>
      </c>
      <c r="N68" s="426" t="str">
        <f>IF(基本情報入力シート!Y99="","",基本情報入力シート!Y99)</f>
        <v/>
      </c>
      <c r="O68" s="452"/>
      <c r="P68" s="456"/>
      <c r="Q68" s="38" t="str">
        <f>IFERROR(ROUNDDOWN(P68*VLOOKUP(N68,【参考】数式用!$V$2:$AA$58,MATCH(O68,【参考】数式用!$X$4:$AA$4)+2,FALSE)*0.5, 0), "")</f>
        <v/>
      </c>
      <c r="R68" s="457"/>
      <c r="S68" s="881"/>
      <c r="T68" s="881"/>
      <c r="U68" s="455"/>
      <c r="V68" s="464"/>
      <c r="W68" s="465"/>
      <c r="X68" s="427" t="str">
        <f>IFERROR(IF(V68="ー", "", ROUNDDOWN(W68*VLOOKUP(N68,【参考】数式用!$V$2:$AG$51,MATCH(V68,【参考】数式用!$AB$4:$AG$4)+6,FALSE)*0.5, 0)), "")</f>
        <v/>
      </c>
      <c r="Y68" s="466"/>
      <c r="Z68" s="465"/>
      <c r="AA68" s="455"/>
      <c r="AB68" s="508" t="e">
        <f>VLOOKUP(N68,【参考】数式用!$A$3:$N$58,14,FALSE)</f>
        <v>#N/A</v>
      </c>
      <c r="AC68" s="508" t="str">
        <f>IFERROR(VLOOKUP(N68,【参考】数式用!$A$3:$N$58,14,FALSE),"")&amp;"_4_5"</f>
        <v>_4_5</v>
      </c>
      <c r="AD68" s="508" t="str">
        <f>IFERROR(VLOOKUP(N68,【参考】数式用!$A$3:$N$58,14,FALSE),"")&amp;"_6"</f>
        <v>_6</v>
      </c>
      <c r="AE68" s="509" t="str">
        <f>IFERROR(VLOOKUP(N68,【参考】数式用!$AI$5:$AJ$51, 2, FALSE), "")</f>
        <v/>
      </c>
      <c r="AF68" s="510" t="str">
        <f t="shared" si="0"/>
        <v/>
      </c>
      <c r="AG68" s="511" t="str">
        <f t="shared" si="1"/>
        <v/>
      </c>
      <c r="AH68" s="512" t="str">
        <f>IFERROR(VLOOKUP(N68,【参考】数式用!$AM$3:$AN$56, 2, FALSE), "")</f>
        <v/>
      </c>
      <c r="AI68" s="421"/>
      <c r="AJ68" s="394"/>
      <c r="AK68" s="394"/>
      <c r="AL68" s="394"/>
      <c r="AM68" s="394"/>
      <c r="AN68" s="394"/>
      <c r="AO68" s="394"/>
      <c r="AP68" s="394"/>
      <c r="AQ68" s="394"/>
    </row>
    <row r="69" spans="1:43" s="129" customFormat="1" ht="40.15" customHeight="1">
      <c r="A69" s="423">
        <v>56</v>
      </c>
      <c r="B69" s="878" t="str">
        <f>IF(基本情報入力シート!C100="","",基本情報入力シート!C100)</f>
        <v/>
      </c>
      <c r="C69" s="879"/>
      <c r="D69" s="879"/>
      <c r="E69" s="879"/>
      <c r="F69" s="879"/>
      <c r="G69" s="879"/>
      <c r="H69" s="879"/>
      <c r="I69" s="880"/>
      <c r="J69" s="424" t="str">
        <f>IF(基本情報入力シート!M100="","",基本情報入力シート!M100)</f>
        <v/>
      </c>
      <c r="K69" s="425" t="str">
        <f>IF(基本情報入力シート!R100="","",基本情報入力シート!R100)</f>
        <v/>
      </c>
      <c r="L69" s="425" t="str">
        <f>IF(基本情報入力シート!W100="","",基本情報入力シート!W100)</f>
        <v/>
      </c>
      <c r="M69" s="424" t="str">
        <f>IF(基本情報入力シート!X100="","",基本情報入力シート!X100)</f>
        <v/>
      </c>
      <c r="N69" s="426" t="str">
        <f>IF(基本情報入力シート!Y100="","",基本情報入力シート!Y100)</f>
        <v/>
      </c>
      <c r="O69" s="452"/>
      <c r="P69" s="456"/>
      <c r="Q69" s="38" t="str">
        <f>IFERROR(ROUNDDOWN(P69*VLOOKUP(N69,【参考】数式用!$V$2:$AA$58,MATCH(O69,【参考】数式用!$X$4:$AA$4)+2,FALSE)*0.5, 0), "")</f>
        <v/>
      </c>
      <c r="R69" s="457"/>
      <c r="S69" s="881"/>
      <c r="T69" s="881"/>
      <c r="U69" s="455"/>
      <c r="V69" s="464"/>
      <c r="W69" s="465"/>
      <c r="X69" s="427" t="str">
        <f>IFERROR(IF(V69="ー", "", ROUNDDOWN(W69*VLOOKUP(N69,【参考】数式用!$V$2:$AG$51,MATCH(V69,【参考】数式用!$AB$4:$AG$4)+6,FALSE)*0.5, 0)), "")</f>
        <v/>
      </c>
      <c r="Y69" s="466"/>
      <c r="Z69" s="465"/>
      <c r="AA69" s="455"/>
      <c r="AB69" s="508" t="e">
        <f>VLOOKUP(N69,【参考】数式用!$A$3:$N$58,14,FALSE)</f>
        <v>#N/A</v>
      </c>
      <c r="AC69" s="508" t="str">
        <f>IFERROR(VLOOKUP(N69,【参考】数式用!$A$3:$N$58,14,FALSE),"")&amp;"_4_5"</f>
        <v>_4_5</v>
      </c>
      <c r="AD69" s="508" t="str">
        <f>IFERROR(VLOOKUP(N69,【参考】数式用!$A$3:$N$58,14,FALSE),"")&amp;"_6"</f>
        <v>_6</v>
      </c>
      <c r="AE69" s="509" t="str">
        <f>IFERROR(VLOOKUP(N69,【参考】数式用!$AI$5:$AJ$51, 2, FALSE), "")</f>
        <v/>
      </c>
      <c r="AF69" s="510" t="str">
        <f t="shared" si="0"/>
        <v/>
      </c>
      <c r="AG69" s="511" t="str">
        <f t="shared" si="1"/>
        <v/>
      </c>
      <c r="AH69" s="512" t="str">
        <f>IFERROR(VLOOKUP(N69,【参考】数式用!$AM$3:$AN$56, 2, FALSE), "")</f>
        <v/>
      </c>
      <c r="AI69" s="421"/>
      <c r="AJ69" s="394"/>
      <c r="AK69" s="394"/>
      <c r="AL69" s="394"/>
      <c r="AM69" s="394"/>
      <c r="AN69" s="394"/>
      <c r="AO69" s="394"/>
      <c r="AP69" s="394"/>
      <c r="AQ69" s="394"/>
    </row>
    <row r="70" spans="1:43" s="129" customFormat="1" ht="40.15" customHeight="1">
      <c r="A70" s="423">
        <v>57</v>
      </c>
      <c r="B70" s="878" t="str">
        <f>IF(基本情報入力シート!C101="","",基本情報入力シート!C101)</f>
        <v/>
      </c>
      <c r="C70" s="879"/>
      <c r="D70" s="879"/>
      <c r="E70" s="879"/>
      <c r="F70" s="879"/>
      <c r="G70" s="879"/>
      <c r="H70" s="879"/>
      <c r="I70" s="880"/>
      <c r="J70" s="424" t="str">
        <f>IF(基本情報入力シート!M101="","",基本情報入力シート!M101)</f>
        <v/>
      </c>
      <c r="K70" s="425" t="str">
        <f>IF(基本情報入力シート!R101="","",基本情報入力シート!R101)</f>
        <v/>
      </c>
      <c r="L70" s="425" t="str">
        <f>IF(基本情報入力シート!W101="","",基本情報入力シート!W101)</f>
        <v/>
      </c>
      <c r="M70" s="424" t="str">
        <f>IF(基本情報入力シート!X101="","",基本情報入力シート!X101)</f>
        <v/>
      </c>
      <c r="N70" s="426" t="str">
        <f>IF(基本情報入力シート!Y101="","",基本情報入力シート!Y101)</f>
        <v/>
      </c>
      <c r="O70" s="452"/>
      <c r="P70" s="456"/>
      <c r="Q70" s="38" t="str">
        <f>IFERROR(ROUNDDOWN(P70*VLOOKUP(N70,【参考】数式用!$V$2:$AA$58,MATCH(O70,【参考】数式用!$X$4:$AA$4)+2,FALSE)*0.5, 0), "")</f>
        <v/>
      </c>
      <c r="R70" s="457"/>
      <c r="S70" s="881"/>
      <c r="T70" s="881"/>
      <c r="U70" s="455"/>
      <c r="V70" s="464"/>
      <c r="W70" s="465"/>
      <c r="X70" s="427" t="str">
        <f>IFERROR(IF(V70="ー", "", ROUNDDOWN(W70*VLOOKUP(N70,【参考】数式用!$V$2:$AG$51,MATCH(V70,【参考】数式用!$AB$4:$AG$4)+6,FALSE)*0.5, 0)), "")</f>
        <v/>
      </c>
      <c r="Y70" s="466"/>
      <c r="Z70" s="465"/>
      <c r="AA70" s="455"/>
      <c r="AB70" s="508" t="e">
        <f>VLOOKUP(N70,【参考】数式用!$A$3:$N$58,14,FALSE)</f>
        <v>#N/A</v>
      </c>
      <c r="AC70" s="508" t="str">
        <f>IFERROR(VLOOKUP(N70,【参考】数式用!$A$3:$N$58,14,FALSE),"")&amp;"_4_5"</f>
        <v>_4_5</v>
      </c>
      <c r="AD70" s="508" t="str">
        <f>IFERROR(VLOOKUP(N70,【参考】数式用!$A$3:$N$58,14,FALSE),"")&amp;"_6"</f>
        <v>_6</v>
      </c>
      <c r="AE70" s="509" t="str">
        <f>IFERROR(VLOOKUP(N70,【参考】数式用!$AI$5:$AJ$51, 2, FALSE), "")</f>
        <v/>
      </c>
      <c r="AF70" s="510" t="str">
        <f t="shared" si="0"/>
        <v/>
      </c>
      <c r="AG70" s="511" t="str">
        <f t="shared" si="1"/>
        <v/>
      </c>
      <c r="AH70" s="512" t="str">
        <f>IFERROR(VLOOKUP(N70,【参考】数式用!$AM$3:$AN$56, 2, FALSE), "")</f>
        <v/>
      </c>
      <c r="AI70" s="421"/>
      <c r="AJ70" s="394"/>
      <c r="AK70" s="394"/>
      <c r="AL70" s="394"/>
      <c r="AM70" s="394"/>
      <c r="AN70" s="394"/>
      <c r="AO70" s="394"/>
      <c r="AP70" s="394"/>
      <c r="AQ70" s="394"/>
    </row>
    <row r="71" spans="1:43" s="129" customFormat="1" ht="40.15" customHeight="1">
      <c r="A71" s="423">
        <v>58</v>
      </c>
      <c r="B71" s="878" t="str">
        <f>IF(基本情報入力シート!C102="","",基本情報入力シート!C102)</f>
        <v/>
      </c>
      <c r="C71" s="879"/>
      <c r="D71" s="879"/>
      <c r="E71" s="879"/>
      <c r="F71" s="879"/>
      <c r="G71" s="879"/>
      <c r="H71" s="879"/>
      <c r="I71" s="880"/>
      <c r="J71" s="424" t="str">
        <f>IF(基本情報入力シート!M102="","",基本情報入力シート!M102)</f>
        <v/>
      </c>
      <c r="K71" s="425" t="str">
        <f>IF(基本情報入力シート!R102="","",基本情報入力シート!R102)</f>
        <v/>
      </c>
      <c r="L71" s="425" t="str">
        <f>IF(基本情報入力シート!W102="","",基本情報入力シート!W102)</f>
        <v/>
      </c>
      <c r="M71" s="424" t="str">
        <f>IF(基本情報入力シート!X102="","",基本情報入力シート!X102)</f>
        <v/>
      </c>
      <c r="N71" s="426" t="str">
        <f>IF(基本情報入力シート!Y102="","",基本情報入力シート!Y102)</f>
        <v/>
      </c>
      <c r="O71" s="452"/>
      <c r="P71" s="456"/>
      <c r="Q71" s="38" t="str">
        <f>IFERROR(ROUNDDOWN(P71*VLOOKUP(N71,【参考】数式用!$V$2:$AA$58,MATCH(O71,【参考】数式用!$X$4:$AA$4)+2,FALSE)*0.5, 0), "")</f>
        <v/>
      </c>
      <c r="R71" s="457"/>
      <c r="S71" s="881"/>
      <c r="T71" s="881"/>
      <c r="U71" s="455"/>
      <c r="V71" s="464"/>
      <c r="W71" s="465"/>
      <c r="X71" s="427" t="str">
        <f>IFERROR(IF(V71="ー", "", ROUNDDOWN(W71*VLOOKUP(N71,【参考】数式用!$V$2:$AG$51,MATCH(V71,【参考】数式用!$AB$4:$AG$4)+6,FALSE)*0.5, 0)), "")</f>
        <v/>
      </c>
      <c r="Y71" s="466"/>
      <c r="Z71" s="465"/>
      <c r="AA71" s="455"/>
      <c r="AB71" s="508" t="e">
        <f>VLOOKUP(N71,【参考】数式用!$A$3:$N$58,14,FALSE)</f>
        <v>#N/A</v>
      </c>
      <c r="AC71" s="508" t="str">
        <f>IFERROR(VLOOKUP(N71,【参考】数式用!$A$3:$N$58,14,FALSE),"")&amp;"_4_5"</f>
        <v>_4_5</v>
      </c>
      <c r="AD71" s="508" t="str">
        <f>IFERROR(VLOOKUP(N71,【参考】数式用!$A$3:$N$58,14,FALSE),"")&amp;"_6"</f>
        <v>_6</v>
      </c>
      <c r="AE71" s="509" t="str">
        <f>IFERROR(VLOOKUP(N71,【参考】数式用!$AI$5:$AJ$51, 2, FALSE), "")</f>
        <v/>
      </c>
      <c r="AF71" s="510" t="str">
        <f t="shared" si="0"/>
        <v/>
      </c>
      <c r="AG71" s="511" t="str">
        <f t="shared" si="1"/>
        <v/>
      </c>
      <c r="AH71" s="512" t="str">
        <f>IFERROR(VLOOKUP(N71,【参考】数式用!$AM$3:$AN$56, 2, FALSE), "")</f>
        <v/>
      </c>
      <c r="AI71" s="421"/>
      <c r="AJ71" s="394"/>
      <c r="AK71" s="394"/>
      <c r="AL71" s="394"/>
      <c r="AM71" s="394"/>
      <c r="AN71" s="394"/>
      <c r="AO71" s="394"/>
      <c r="AP71" s="394"/>
      <c r="AQ71" s="394"/>
    </row>
    <row r="72" spans="1:43" s="129" customFormat="1" ht="40.15" customHeight="1">
      <c r="A72" s="423">
        <v>59</v>
      </c>
      <c r="B72" s="878" t="str">
        <f>IF(基本情報入力シート!C103="","",基本情報入力シート!C103)</f>
        <v/>
      </c>
      <c r="C72" s="879"/>
      <c r="D72" s="879"/>
      <c r="E72" s="879"/>
      <c r="F72" s="879"/>
      <c r="G72" s="879"/>
      <c r="H72" s="879"/>
      <c r="I72" s="880"/>
      <c r="J72" s="424" t="str">
        <f>IF(基本情報入力シート!M103="","",基本情報入力シート!M103)</f>
        <v/>
      </c>
      <c r="K72" s="425" t="str">
        <f>IF(基本情報入力シート!R103="","",基本情報入力シート!R103)</f>
        <v/>
      </c>
      <c r="L72" s="425" t="str">
        <f>IF(基本情報入力シート!W103="","",基本情報入力シート!W103)</f>
        <v/>
      </c>
      <c r="M72" s="424" t="str">
        <f>IF(基本情報入力シート!X103="","",基本情報入力シート!X103)</f>
        <v/>
      </c>
      <c r="N72" s="426" t="str">
        <f>IF(基本情報入力シート!Y103="","",基本情報入力シート!Y103)</f>
        <v/>
      </c>
      <c r="O72" s="452"/>
      <c r="P72" s="456"/>
      <c r="Q72" s="38" t="str">
        <f>IFERROR(ROUNDDOWN(P72*VLOOKUP(N72,【参考】数式用!$V$2:$AA$58,MATCH(O72,【参考】数式用!$X$4:$AA$4)+2,FALSE)*0.5, 0), "")</f>
        <v/>
      </c>
      <c r="R72" s="457"/>
      <c r="S72" s="881"/>
      <c r="T72" s="881"/>
      <c r="U72" s="455"/>
      <c r="V72" s="464"/>
      <c r="W72" s="465"/>
      <c r="X72" s="427" t="str">
        <f>IFERROR(IF(V72="ー", "", ROUNDDOWN(W72*VLOOKUP(N72,【参考】数式用!$V$2:$AG$51,MATCH(V72,【参考】数式用!$AB$4:$AG$4)+6,FALSE)*0.5, 0)), "")</f>
        <v/>
      </c>
      <c r="Y72" s="466"/>
      <c r="Z72" s="465"/>
      <c r="AA72" s="455"/>
      <c r="AB72" s="508" t="e">
        <f>VLOOKUP(N72,【参考】数式用!$A$3:$N$58,14,FALSE)</f>
        <v>#N/A</v>
      </c>
      <c r="AC72" s="508" t="str">
        <f>IFERROR(VLOOKUP(N72,【参考】数式用!$A$3:$N$58,14,FALSE),"")&amp;"_4_5"</f>
        <v>_4_5</v>
      </c>
      <c r="AD72" s="508" t="str">
        <f>IFERROR(VLOOKUP(N72,【参考】数式用!$A$3:$N$58,14,FALSE),"")&amp;"_6"</f>
        <v>_6</v>
      </c>
      <c r="AE72" s="509" t="str">
        <f>IFERROR(VLOOKUP(N72,【参考】数式用!$AI$5:$AJ$51, 2, FALSE), "")</f>
        <v/>
      </c>
      <c r="AF72" s="510" t="str">
        <f t="shared" si="0"/>
        <v/>
      </c>
      <c r="AG72" s="511" t="str">
        <f t="shared" si="1"/>
        <v/>
      </c>
      <c r="AH72" s="512" t="str">
        <f>IFERROR(VLOOKUP(N72,【参考】数式用!$AM$3:$AN$56, 2, FALSE), "")</f>
        <v/>
      </c>
      <c r="AI72" s="421"/>
      <c r="AJ72" s="394"/>
      <c r="AK72" s="394"/>
      <c r="AL72" s="394"/>
      <c r="AM72" s="394"/>
      <c r="AN72" s="394"/>
      <c r="AO72" s="394"/>
      <c r="AP72" s="394"/>
      <c r="AQ72" s="394"/>
    </row>
    <row r="73" spans="1:43" s="129" customFormat="1" ht="40.15" customHeight="1">
      <c r="A73" s="423">
        <v>60</v>
      </c>
      <c r="B73" s="878" t="str">
        <f>IF(基本情報入力シート!C104="","",基本情報入力シート!C104)</f>
        <v/>
      </c>
      <c r="C73" s="879"/>
      <c r="D73" s="879"/>
      <c r="E73" s="879"/>
      <c r="F73" s="879"/>
      <c r="G73" s="879"/>
      <c r="H73" s="879"/>
      <c r="I73" s="880"/>
      <c r="J73" s="424" t="str">
        <f>IF(基本情報入力シート!M104="","",基本情報入力シート!M104)</f>
        <v/>
      </c>
      <c r="K73" s="425" t="str">
        <f>IF(基本情報入力シート!R104="","",基本情報入力シート!R104)</f>
        <v/>
      </c>
      <c r="L73" s="425" t="str">
        <f>IF(基本情報入力シート!W104="","",基本情報入力シート!W104)</f>
        <v/>
      </c>
      <c r="M73" s="424" t="str">
        <f>IF(基本情報入力シート!X104="","",基本情報入力シート!X104)</f>
        <v/>
      </c>
      <c r="N73" s="426" t="str">
        <f>IF(基本情報入力シート!Y104="","",基本情報入力シート!Y104)</f>
        <v/>
      </c>
      <c r="O73" s="452"/>
      <c r="P73" s="456"/>
      <c r="Q73" s="38" t="str">
        <f>IFERROR(ROUNDDOWN(P73*VLOOKUP(N73,【参考】数式用!$V$2:$AA$58,MATCH(O73,【参考】数式用!$X$4:$AA$4)+2,FALSE)*0.5, 0), "")</f>
        <v/>
      </c>
      <c r="R73" s="457"/>
      <c r="S73" s="881"/>
      <c r="T73" s="881"/>
      <c r="U73" s="455"/>
      <c r="V73" s="464"/>
      <c r="W73" s="465"/>
      <c r="X73" s="427" t="str">
        <f>IFERROR(IF(V73="ー", "", ROUNDDOWN(W73*VLOOKUP(N73,【参考】数式用!$V$2:$AG$51,MATCH(V73,【参考】数式用!$AB$4:$AG$4)+6,FALSE)*0.5, 0)), "")</f>
        <v/>
      </c>
      <c r="Y73" s="466"/>
      <c r="Z73" s="465"/>
      <c r="AA73" s="455"/>
      <c r="AB73" s="508" t="e">
        <f>VLOOKUP(N73,【参考】数式用!$A$3:$N$58,14,FALSE)</f>
        <v>#N/A</v>
      </c>
      <c r="AC73" s="508" t="str">
        <f>IFERROR(VLOOKUP(N73,【参考】数式用!$A$3:$N$58,14,FALSE),"")&amp;"_4_5"</f>
        <v>_4_5</v>
      </c>
      <c r="AD73" s="508" t="str">
        <f>IFERROR(VLOOKUP(N73,【参考】数式用!$A$3:$N$58,14,FALSE),"")&amp;"_6"</f>
        <v>_6</v>
      </c>
      <c r="AE73" s="509" t="str">
        <f>IFERROR(VLOOKUP(N73,【参考】数式用!$AI$5:$AJ$51, 2, FALSE), "")</f>
        <v/>
      </c>
      <c r="AF73" s="510" t="str">
        <f t="shared" si="0"/>
        <v/>
      </c>
      <c r="AG73" s="511" t="str">
        <f t="shared" si="1"/>
        <v/>
      </c>
      <c r="AH73" s="512" t="str">
        <f>IFERROR(VLOOKUP(N73,【参考】数式用!$AM$3:$AN$56, 2, FALSE), "")</f>
        <v/>
      </c>
      <c r="AI73" s="421"/>
      <c r="AJ73" s="394"/>
      <c r="AK73" s="394"/>
      <c r="AL73" s="394"/>
      <c r="AM73" s="394"/>
      <c r="AN73" s="394"/>
      <c r="AO73" s="394"/>
      <c r="AP73" s="394"/>
      <c r="AQ73" s="394"/>
    </row>
    <row r="74" spans="1:43" s="129" customFormat="1" ht="40.15" customHeight="1">
      <c r="A74" s="423">
        <v>61</v>
      </c>
      <c r="B74" s="878" t="str">
        <f>IF(基本情報入力シート!C105="","",基本情報入力シート!C105)</f>
        <v/>
      </c>
      <c r="C74" s="879"/>
      <c r="D74" s="879"/>
      <c r="E74" s="879"/>
      <c r="F74" s="879"/>
      <c r="G74" s="879"/>
      <c r="H74" s="879"/>
      <c r="I74" s="880"/>
      <c r="J74" s="424" t="str">
        <f>IF(基本情報入力シート!M105="","",基本情報入力シート!M105)</f>
        <v/>
      </c>
      <c r="K74" s="425" t="str">
        <f>IF(基本情報入力シート!R105="","",基本情報入力シート!R105)</f>
        <v/>
      </c>
      <c r="L74" s="425" t="str">
        <f>IF(基本情報入力シート!W105="","",基本情報入力シート!W105)</f>
        <v/>
      </c>
      <c r="M74" s="424" t="str">
        <f>IF(基本情報入力シート!X105="","",基本情報入力シート!X105)</f>
        <v/>
      </c>
      <c r="N74" s="426" t="str">
        <f>IF(基本情報入力シート!Y105="","",基本情報入力シート!Y105)</f>
        <v/>
      </c>
      <c r="O74" s="452"/>
      <c r="P74" s="456"/>
      <c r="Q74" s="38" t="str">
        <f>IFERROR(ROUNDDOWN(P74*VLOOKUP(N74,【参考】数式用!$V$2:$AA$58,MATCH(O74,【参考】数式用!$X$4:$AA$4)+2,FALSE)*0.5, 0), "")</f>
        <v/>
      </c>
      <c r="R74" s="457"/>
      <c r="S74" s="881"/>
      <c r="T74" s="881"/>
      <c r="U74" s="455"/>
      <c r="V74" s="464"/>
      <c r="W74" s="465"/>
      <c r="X74" s="427" t="str">
        <f>IFERROR(IF(V74="ー", "", ROUNDDOWN(W74*VLOOKUP(N74,【参考】数式用!$V$2:$AG$51,MATCH(V74,【参考】数式用!$AB$4:$AG$4)+6,FALSE)*0.5, 0)), "")</f>
        <v/>
      </c>
      <c r="Y74" s="466"/>
      <c r="Z74" s="465"/>
      <c r="AA74" s="455"/>
      <c r="AB74" s="508" t="e">
        <f>VLOOKUP(N74,【参考】数式用!$A$3:$N$58,14,FALSE)</f>
        <v>#N/A</v>
      </c>
      <c r="AC74" s="508" t="str">
        <f>IFERROR(VLOOKUP(N74,【参考】数式用!$A$3:$N$58,14,FALSE),"")&amp;"_4_5"</f>
        <v>_4_5</v>
      </c>
      <c r="AD74" s="508" t="str">
        <f>IFERROR(VLOOKUP(N74,【参考】数式用!$A$3:$N$58,14,FALSE),"")&amp;"_6"</f>
        <v>_6</v>
      </c>
      <c r="AE74" s="509" t="str">
        <f>IFERROR(VLOOKUP(N74,【参考】数式用!$AI$5:$AJ$51, 2, FALSE), "")</f>
        <v/>
      </c>
      <c r="AF74" s="510" t="str">
        <f t="shared" si="0"/>
        <v/>
      </c>
      <c r="AG74" s="511" t="str">
        <f t="shared" si="1"/>
        <v/>
      </c>
      <c r="AH74" s="512" t="str">
        <f>IFERROR(VLOOKUP(N74,【参考】数式用!$AM$3:$AN$56, 2, FALSE), "")</f>
        <v/>
      </c>
      <c r="AI74" s="421"/>
      <c r="AJ74" s="394"/>
      <c r="AK74" s="394"/>
      <c r="AL74" s="394"/>
      <c r="AM74" s="394"/>
      <c r="AN74" s="394"/>
      <c r="AO74" s="394"/>
      <c r="AP74" s="394"/>
      <c r="AQ74" s="394"/>
    </row>
    <row r="75" spans="1:43" s="129" customFormat="1" ht="40.15" customHeight="1">
      <c r="A75" s="423">
        <v>62</v>
      </c>
      <c r="B75" s="878" t="str">
        <f>IF(基本情報入力シート!C106="","",基本情報入力シート!C106)</f>
        <v/>
      </c>
      <c r="C75" s="879"/>
      <c r="D75" s="879"/>
      <c r="E75" s="879"/>
      <c r="F75" s="879"/>
      <c r="G75" s="879"/>
      <c r="H75" s="879"/>
      <c r="I75" s="880"/>
      <c r="J75" s="424" t="str">
        <f>IF(基本情報入力シート!M106="","",基本情報入力シート!M106)</f>
        <v/>
      </c>
      <c r="K75" s="425" t="str">
        <f>IF(基本情報入力シート!R106="","",基本情報入力シート!R106)</f>
        <v/>
      </c>
      <c r="L75" s="425" t="str">
        <f>IF(基本情報入力シート!W106="","",基本情報入力シート!W106)</f>
        <v/>
      </c>
      <c r="M75" s="424" t="str">
        <f>IF(基本情報入力シート!X106="","",基本情報入力シート!X106)</f>
        <v/>
      </c>
      <c r="N75" s="426" t="str">
        <f>IF(基本情報入力シート!Y106="","",基本情報入力シート!Y106)</f>
        <v/>
      </c>
      <c r="O75" s="452"/>
      <c r="P75" s="456"/>
      <c r="Q75" s="38" t="str">
        <f>IFERROR(ROUNDDOWN(P75*VLOOKUP(N75,【参考】数式用!$V$2:$AA$58,MATCH(O75,【参考】数式用!$X$4:$AA$4)+2,FALSE)*0.5, 0), "")</f>
        <v/>
      </c>
      <c r="R75" s="457"/>
      <c r="S75" s="881"/>
      <c r="T75" s="881"/>
      <c r="U75" s="455"/>
      <c r="V75" s="464"/>
      <c r="W75" s="465"/>
      <c r="X75" s="427" t="str">
        <f>IFERROR(IF(V75="ー", "", ROUNDDOWN(W75*VLOOKUP(N75,【参考】数式用!$V$2:$AG$51,MATCH(V75,【参考】数式用!$AB$4:$AG$4)+6,FALSE)*0.5, 0)), "")</f>
        <v/>
      </c>
      <c r="Y75" s="466"/>
      <c r="Z75" s="465"/>
      <c r="AA75" s="455"/>
      <c r="AB75" s="508" t="e">
        <f>VLOOKUP(N75,【参考】数式用!$A$3:$N$58,14,FALSE)</f>
        <v>#N/A</v>
      </c>
      <c r="AC75" s="508" t="str">
        <f>IFERROR(VLOOKUP(N75,【参考】数式用!$A$3:$N$58,14,FALSE),"")&amp;"_4_5"</f>
        <v>_4_5</v>
      </c>
      <c r="AD75" s="508" t="str">
        <f>IFERROR(VLOOKUP(N75,【参考】数式用!$A$3:$N$58,14,FALSE),"")&amp;"_6"</f>
        <v>_6</v>
      </c>
      <c r="AE75" s="509" t="str">
        <f>IFERROR(VLOOKUP(N75,【参考】数式用!$AI$5:$AJ$51, 2, FALSE), "")</f>
        <v/>
      </c>
      <c r="AF75" s="510" t="str">
        <f t="shared" si="0"/>
        <v/>
      </c>
      <c r="AG75" s="511" t="str">
        <f t="shared" si="1"/>
        <v/>
      </c>
      <c r="AH75" s="512" t="str">
        <f>IFERROR(VLOOKUP(N75,【参考】数式用!$AM$3:$AN$56, 2, FALSE), "")</f>
        <v/>
      </c>
      <c r="AI75" s="421"/>
      <c r="AJ75" s="394"/>
      <c r="AK75" s="394"/>
      <c r="AL75" s="394"/>
      <c r="AM75" s="394"/>
      <c r="AN75" s="394"/>
      <c r="AO75" s="394"/>
      <c r="AP75" s="394"/>
      <c r="AQ75" s="394"/>
    </row>
    <row r="76" spans="1:43" s="129" customFormat="1" ht="40.15" customHeight="1">
      <c r="A76" s="423">
        <v>63</v>
      </c>
      <c r="B76" s="878" t="str">
        <f>IF(基本情報入力シート!C107="","",基本情報入力シート!C107)</f>
        <v/>
      </c>
      <c r="C76" s="879"/>
      <c r="D76" s="879"/>
      <c r="E76" s="879"/>
      <c r="F76" s="879"/>
      <c r="G76" s="879"/>
      <c r="H76" s="879"/>
      <c r="I76" s="880"/>
      <c r="J76" s="424" t="str">
        <f>IF(基本情報入力シート!M107="","",基本情報入力シート!M107)</f>
        <v/>
      </c>
      <c r="K76" s="425" t="str">
        <f>IF(基本情報入力シート!R107="","",基本情報入力シート!R107)</f>
        <v/>
      </c>
      <c r="L76" s="425" t="str">
        <f>IF(基本情報入力シート!W107="","",基本情報入力シート!W107)</f>
        <v/>
      </c>
      <c r="M76" s="424" t="str">
        <f>IF(基本情報入力シート!X107="","",基本情報入力シート!X107)</f>
        <v/>
      </c>
      <c r="N76" s="426" t="str">
        <f>IF(基本情報入力シート!Y107="","",基本情報入力シート!Y107)</f>
        <v/>
      </c>
      <c r="O76" s="452"/>
      <c r="P76" s="456"/>
      <c r="Q76" s="38" t="str">
        <f>IFERROR(ROUNDDOWN(P76*VLOOKUP(N76,【参考】数式用!$V$2:$AA$58,MATCH(O76,【参考】数式用!$X$4:$AA$4)+2,FALSE)*0.5, 0), "")</f>
        <v/>
      </c>
      <c r="R76" s="457"/>
      <c r="S76" s="881"/>
      <c r="T76" s="881"/>
      <c r="U76" s="455"/>
      <c r="V76" s="464"/>
      <c r="W76" s="465"/>
      <c r="X76" s="427" t="str">
        <f>IFERROR(IF(V76="ー", "", ROUNDDOWN(W76*VLOOKUP(N76,【参考】数式用!$V$2:$AG$51,MATCH(V76,【参考】数式用!$AB$4:$AG$4)+6,FALSE)*0.5, 0)), "")</f>
        <v/>
      </c>
      <c r="Y76" s="466"/>
      <c r="Z76" s="465"/>
      <c r="AA76" s="455"/>
      <c r="AB76" s="508" t="e">
        <f>VLOOKUP(N76,【参考】数式用!$A$3:$N$58,14,FALSE)</f>
        <v>#N/A</v>
      </c>
      <c r="AC76" s="508" t="str">
        <f>IFERROR(VLOOKUP(N76,【参考】数式用!$A$3:$N$58,14,FALSE),"")&amp;"_4_5"</f>
        <v>_4_5</v>
      </c>
      <c r="AD76" s="508" t="str">
        <f>IFERROR(VLOOKUP(N76,【参考】数式用!$A$3:$N$58,14,FALSE),"")&amp;"_6"</f>
        <v>_6</v>
      </c>
      <c r="AE76" s="509" t="str">
        <f>IFERROR(VLOOKUP(N76,【参考】数式用!$AI$5:$AJ$51, 2, FALSE), "")</f>
        <v/>
      </c>
      <c r="AF76" s="510" t="str">
        <f t="shared" si="0"/>
        <v/>
      </c>
      <c r="AG76" s="511" t="str">
        <f t="shared" si="1"/>
        <v/>
      </c>
      <c r="AH76" s="512" t="str">
        <f>IFERROR(VLOOKUP(N76,【参考】数式用!$AM$3:$AN$56, 2, FALSE), "")</f>
        <v/>
      </c>
      <c r="AI76" s="421"/>
      <c r="AJ76" s="394"/>
      <c r="AK76" s="394"/>
      <c r="AL76" s="394"/>
      <c r="AM76" s="394"/>
      <c r="AN76" s="394"/>
      <c r="AO76" s="394"/>
      <c r="AP76" s="394"/>
      <c r="AQ76" s="394"/>
    </row>
    <row r="77" spans="1:43" s="129" customFormat="1" ht="40.15" customHeight="1">
      <c r="A77" s="423">
        <v>64</v>
      </c>
      <c r="B77" s="878" t="str">
        <f>IF(基本情報入力シート!C108="","",基本情報入力シート!C108)</f>
        <v/>
      </c>
      <c r="C77" s="879"/>
      <c r="D77" s="879"/>
      <c r="E77" s="879"/>
      <c r="F77" s="879"/>
      <c r="G77" s="879"/>
      <c r="H77" s="879"/>
      <c r="I77" s="880"/>
      <c r="J77" s="424" t="str">
        <f>IF(基本情報入力シート!M108="","",基本情報入力シート!M108)</f>
        <v/>
      </c>
      <c r="K77" s="425" t="str">
        <f>IF(基本情報入力シート!R108="","",基本情報入力シート!R108)</f>
        <v/>
      </c>
      <c r="L77" s="425" t="str">
        <f>IF(基本情報入力シート!W108="","",基本情報入力シート!W108)</f>
        <v/>
      </c>
      <c r="M77" s="424" t="str">
        <f>IF(基本情報入力シート!X108="","",基本情報入力シート!X108)</f>
        <v/>
      </c>
      <c r="N77" s="426" t="str">
        <f>IF(基本情報入力シート!Y108="","",基本情報入力シート!Y108)</f>
        <v/>
      </c>
      <c r="O77" s="452"/>
      <c r="P77" s="456"/>
      <c r="Q77" s="38" t="str">
        <f>IFERROR(ROUNDDOWN(P77*VLOOKUP(N77,【参考】数式用!$V$2:$AA$58,MATCH(O77,【参考】数式用!$X$4:$AA$4)+2,FALSE)*0.5, 0), "")</f>
        <v/>
      </c>
      <c r="R77" s="457"/>
      <c r="S77" s="881"/>
      <c r="T77" s="881"/>
      <c r="U77" s="455"/>
      <c r="V77" s="464"/>
      <c r="W77" s="465"/>
      <c r="X77" s="427" t="str">
        <f>IFERROR(IF(V77="ー", "", ROUNDDOWN(W77*VLOOKUP(N77,【参考】数式用!$V$2:$AG$51,MATCH(V77,【参考】数式用!$AB$4:$AG$4)+6,FALSE)*0.5, 0)), "")</f>
        <v/>
      </c>
      <c r="Y77" s="466"/>
      <c r="Z77" s="465"/>
      <c r="AA77" s="455"/>
      <c r="AB77" s="508" t="e">
        <f>VLOOKUP(N77,【参考】数式用!$A$3:$N$58,14,FALSE)</f>
        <v>#N/A</v>
      </c>
      <c r="AC77" s="508" t="str">
        <f>IFERROR(VLOOKUP(N77,【参考】数式用!$A$3:$N$58,14,FALSE),"")&amp;"_4_5"</f>
        <v>_4_5</v>
      </c>
      <c r="AD77" s="508" t="str">
        <f>IFERROR(VLOOKUP(N77,【参考】数式用!$A$3:$N$58,14,FALSE),"")&amp;"_6"</f>
        <v>_6</v>
      </c>
      <c r="AE77" s="509" t="str">
        <f>IFERROR(VLOOKUP(N77,【参考】数式用!$AI$5:$AJ$51, 2, FALSE), "")</f>
        <v/>
      </c>
      <c r="AF77" s="510" t="str">
        <f t="shared" si="0"/>
        <v/>
      </c>
      <c r="AG77" s="511" t="str">
        <f t="shared" si="1"/>
        <v/>
      </c>
      <c r="AH77" s="512" t="str">
        <f>IFERROR(VLOOKUP(N77,【参考】数式用!$AM$3:$AN$56, 2, FALSE), "")</f>
        <v/>
      </c>
      <c r="AI77" s="421"/>
      <c r="AJ77" s="394"/>
      <c r="AK77" s="394"/>
      <c r="AL77" s="394"/>
      <c r="AM77" s="394"/>
      <c r="AN77" s="394"/>
      <c r="AO77" s="394"/>
      <c r="AP77" s="394"/>
      <c r="AQ77" s="394"/>
    </row>
    <row r="78" spans="1:43" s="129" customFormat="1" ht="40.15" customHeight="1">
      <c r="A78" s="423">
        <v>65</v>
      </c>
      <c r="B78" s="878" t="str">
        <f>IF(基本情報入力シート!C109="","",基本情報入力シート!C109)</f>
        <v/>
      </c>
      <c r="C78" s="879"/>
      <c r="D78" s="879"/>
      <c r="E78" s="879"/>
      <c r="F78" s="879"/>
      <c r="G78" s="879"/>
      <c r="H78" s="879"/>
      <c r="I78" s="880"/>
      <c r="J78" s="424" t="str">
        <f>IF(基本情報入力シート!M109="","",基本情報入力シート!M109)</f>
        <v/>
      </c>
      <c r="K78" s="425" t="str">
        <f>IF(基本情報入力シート!R109="","",基本情報入力シート!R109)</f>
        <v/>
      </c>
      <c r="L78" s="425" t="str">
        <f>IF(基本情報入力シート!W109="","",基本情報入力シート!W109)</f>
        <v/>
      </c>
      <c r="M78" s="424" t="str">
        <f>IF(基本情報入力シート!X109="","",基本情報入力シート!X109)</f>
        <v/>
      </c>
      <c r="N78" s="426" t="str">
        <f>IF(基本情報入力シート!Y109="","",基本情報入力シート!Y109)</f>
        <v/>
      </c>
      <c r="O78" s="452"/>
      <c r="P78" s="456"/>
      <c r="Q78" s="38" t="str">
        <f>IFERROR(ROUNDDOWN(P78*VLOOKUP(N78,【参考】数式用!$V$2:$AA$58,MATCH(O78,【参考】数式用!$X$4:$AA$4)+2,FALSE)*0.5, 0), "")</f>
        <v/>
      </c>
      <c r="R78" s="457"/>
      <c r="S78" s="881"/>
      <c r="T78" s="881"/>
      <c r="U78" s="455"/>
      <c r="V78" s="464"/>
      <c r="W78" s="465"/>
      <c r="X78" s="427" t="str">
        <f>IFERROR(IF(V78="ー", "", ROUNDDOWN(W78*VLOOKUP(N78,【参考】数式用!$V$2:$AG$51,MATCH(V78,【参考】数式用!$AB$4:$AG$4)+6,FALSE)*0.5, 0)), "")</f>
        <v/>
      </c>
      <c r="Y78" s="466"/>
      <c r="Z78" s="465"/>
      <c r="AA78" s="455"/>
      <c r="AB78" s="508" t="e">
        <f>VLOOKUP(N78,【参考】数式用!$A$3:$N$58,14,FALSE)</f>
        <v>#N/A</v>
      </c>
      <c r="AC78" s="508" t="str">
        <f>IFERROR(VLOOKUP(N78,【参考】数式用!$A$3:$N$58,14,FALSE),"")&amp;"_4_5"</f>
        <v>_4_5</v>
      </c>
      <c r="AD78" s="508" t="str">
        <f>IFERROR(VLOOKUP(N78,【参考】数式用!$A$3:$N$58,14,FALSE),"")&amp;"_6"</f>
        <v>_6</v>
      </c>
      <c r="AE78" s="509" t="str">
        <f>IFERROR(VLOOKUP(N78,【参考】数式用!$AI$5:$AJ$51, 2, FALSE), "")</f>
        <v/>
      </c>
      <c r="AF78" s="510" t="str">
        <f t="shared" si="0"/>
        <v/>
      </c>
      <c r="AG78" s="511" t="str">
        <f t="shared" si="1"/>
        <v/>
      </c>
      <c r="AH78" s="512" t="str">
        <f>IFERROR(VLOOKUP(N78,【参考】数式用!$AM$3:$AN$56, 2, FALSE), "")</f>
        <v/>
      </c>
      <c r="AI78" s="421"/>
      <c r="AJ78" s="394"/>
      <c r="AK78" s="394"/>
      <c r="AL78" s="394"/>
      <c r="AM78" s="394"/>
      <c r="AN78" s="394"/>
      <c r="AO78" s="394"/>
      <c r="AP78" s="394"/>
      <c r="AQ78" s="394"/>
    </row>
    <row r="79" spans="1:43" s="129" customFormat="1" ht="40.15" customHeight="1">
      <c r="A79" s="423">
        <v>66</v>
      </c>
      <c r="B79" s="878" t="str">
        <f>IF(基本情報入力シート!C110="","",基本情報入力シート!C110)</f>
        <v/>
      </c>
      <c r="C79" s="879"/>
      <c r="D79" s="879"/>
      <c r="E79" s="879"/>
      <c r="F79" s="879"/>
      <c r="G79" s="879"/>
      <c r="H79" s="879"/>
      <c r="I79" s="880"/>
      <c r="J79" s="424" t="str">
        <f>IF(基本情報入力シート!M110="","",基本情報入力シート!M110)</f>
        <v/>
      </c>
      <c r="K79" s="425" t="str">
        <f>IF(基本情報入力シート!R110="","",基本情報入力シート!R110)</f>
        <v/>
      </c>
      <c r="L79" s="425" t="str">
        <f>IF(基本情報入力シート!W110="","",基本情報入力シート!W110)</f>
        <v/>
      </c>
      <c r="M79" s="424" t="str">
        <f>IF(基本情報入力シート!X110="","",基本情報入力シート!X110)</f>
        <v/>
      </c>
      <c r="N79" s="426" t="str">
        <f>IF(基本情報入力シート!Y110="","",基本情報入力シート!Y110)</f>
        <v/>
      </c>
      <c r="O79" s="452"/>
      <c r="P79" s="456"/>
      <c r="Q79" s="38" t="str">
        <f>IFERROR(ROUNDDOWN(P79*VLOOKUP(N79,【参考】数式用!$V$2:$AA$58,MATCH(O79,【参考】数式用!$X$4:$AA$4)+2,FALSE)*0.5, 0), "")</f>
        <v/>
      </c>
      <c r="R79" s="457"/>
      <c r="S79" s="881"/>
      <c r="T79" s="881"/>
      <c r="U79" s="455"/>
      <c r="V79" s="464"/>
      <c r="W79" s="465"/>
      <c r="X79" s="427" t="str">
        <f>IFERROR(IF(V79="ー", "", ROUNDDOWN(W79*VLOOKUP(N79,【参考】数式用!$V$2:$AG$51,MATCH(V79,【参考】数式用!$AB$4:$AG$4)+6,FALSE)*0.5, 0)), "")</f>
        <v/>
      </c>
      <c r="Y79" s="466"/>
      <c r="Z79" s="465"/>
      <c r="AA79" s="455"/>
      <c r="AB79" s="508" t="e">
        <f>VLOOKUP(N79,【参考】数式用!$A$3:$N$58,14,FALSE)</f>
        <v>#N/A</v>
      </c>
      <c r="AC79" s="508" t="str">
        <f>IFERROR(VLOOKUP(N79,【参考】数式用!$A$3:$N$58,14,FALSE),"")&amp;"_4_5"</f>
        <v>_4_5</v>
      </c>
      <c r="AD79" s="508" t="str">
        <f>IFERROR(VLOOKUP(N79,【参考】数式用!$A$3:$N$58,14,FALSE),"")&amp;"_6"</f>
        <v>_6</v>
      </c>
      <c r="AE79" s="509" t="str">
        <f>IFERROR(VLOOKUP(N79,【参考】数式用!$AI$5:$AJ$51, 2, FALSE), "")</f>
        <v/>
      </c>
      <c r="AF79" s="510" t="str">
        <f t="shared" ref="AF79:AF113" si="2">IF(OR(O79="処遇改善加算Ⅰ",O79="処遇改善加算Ⅱ"),IF(AND(N79&lt;&gt;"訪問型サービス（総合事業）",N79&lt;&gt;"通所型サービス（総合事業）",N79&lt;&gt;"（介護予防）短期入所生活介護",N79&lt;&gt;"（介護予防）短期入所療養介護（老健）",N79&lt;&gt;"（介護予防）短期入所療養介護 （病院等（老健以外）)",N79&lt;&gt;"（介護予防）短期入所療養介護（医療院）"),1,""),"")</f>
        <v/>
      </c>
      <c r="AG79" s="511" t="str">
        <f t="shared" ref="AG79:AG113" si="3">IF(OR(V79="処遇改善加算Ⅰイ",V79="処遇改善加算Ⅰロ",V79="処遇改善加算Ⅱイ",V79="処遇改善加算Ⅱロ"),IF(AND(N79&lt;&gt;"訪問型サービス（総合事業）",N79&lt;&gt;"通所型サービス（総合事業）",N79&lt;&gt;"（介護予防）短期入所生活介護",N79&lt;&gt;"（介護予防）短期入所療養介護（老健）",N79&lt;&gt;"（介護予防）短期入所療養介護 （病院等（老健以外）)",N79&lt;&gt;"（介護予防）短期入所療養介護（医療院）"),1,""),"")</f>
        <v/>
      </c>
      <c r="AH79" s="512" t="str">
        <f>IFERROR(VLOOKUP(N79,【参考】数式用!$AM$3:$AN$56, 2, FALSE), "")</f>
        <v/>
      </c>
      <c r="AI79" s="421"/>
      <c r="AJ79" s="394"/>
      <c r="AK79" s="394"/>
      <c r="AL79" s="394"/>
      <c r="AM79" s="394"/>
      <c r="AN79" s="394"/>
      <c r="AO79" s="394"/>
      <c r="AP79" s="394"/>
      <c r="AQ79" s="394"/>
    </row>
    <row r="80" spans="1:43" s="129" customFormat="1" ht="40.15" customHeight="1">
      <c r="A80" s="423">
        <v>67</v>
      </c>
      <c r="B80" s="878" t="str">
        <f>IF(基本情報入力シート!C111="","",基本情報入力シート!C111)</f>
        <v/>
      </c>
      <c r="C80" s="879"/>
      <c r="D80" s="879"/>
      <c r="E80" s="879"/>
      <c r="F80" s="879"/>
      <c r="G80" s="879"/>
      <c r="H80" s="879"/>
      <c r="I80" s="880"/>
      <c r="J80" s="424" t="str">
        <f>IF(基本情報入力シート!M111="","",基本情報入力シート!M111)</f>
        <v/>
      </c>
      <c r="K80" s="425" t="str">
        <f>IF(基本情報入力シート!R111="","",基本情報入力シート!R111)</f>
        <v/>
      </c>
      <c r="L80" s="425" t="str">
        <f>IF(基本情報入力シート!W111="","",基本情報入力シート!W111)</f>
        <v/>
      </c>
      <c r="M80" s="424" t="str">
        <f>IF(基本情報入力シート!X111="","",基本情報入力シート!X111)</f>
        <v/>
      </c>
      <c r="N80" s="426" t="str">
        <f>IF(基本情報入力シート!Y111="","",基本情報入力シート!Y111)</f>
        <v/>
      </c>
      <c r="O80" s="452"/>
      <c r="P80" s="456"/>
      <c r="Q80" s="38" t="str">
        <f>IFERROR(ROUNDDOWN(P80*VLOOKUP(N80,【参考】数式用!$V$2:$AA$58,MATCH(O80,【参考】数式用!$X$4:$AA$4)+2,FALSE)*0.5, 0), "")</f>
        <v/>
      </c>
      <c r="R80" s="457"/>
      <c r="S80" s="881"/>
      <c r="T80" s="881"/>
      <c r="U80" s="455"/>
      <c r="V80" s="464"/>
      <c r="W80" s="465"/>
      <c r="X80" s="427" t="str">
        <f>IFERROR(IF(V80="ー", "", ROUNDDOWN(W80*VLOOKUP(N80,【参考】数式用!$V$2:$AG$51,MATCH(V80,【参考】数式用!$AB$4:$AG$4)+6,FALSE)*0.5, 0)), "")</f>
        <v/>
      </c>
      <c r="Y80" s="466"/>
      <c r="Z80" s="465"/>
      <c r="AA80" s="455"/>
      <c r="AB80" s="508" t="e">
        <f>VLOOKUP(N80,【参考】数式用!$A$3:$N$58,14,FALSE)</f>
        <v>#N/A</v>
      </c>
      <c r="AC80" s="508" t="str">
        <f>IFERROR(VLOOKUP(N80,【参考】数式用!$A$3:$N$58,14,FALSE),"")&amp;"_4_5"</f>
        <v>_4_5</v>
      </c>
      <c r="AD80" s="508" t="str">
        <f>IFERROR(VLOOKUP(N80,【参考】数式用!$A$3:$N$58,14,FALSE),"")&amp;"_6"</f>
        <v>_6</v>
      </c>
      <c r="AE80" s="509" t="str">
        <f>IFERROR(VLOOKUP(N80,【参考】数式用!$AI$5:$AJ$51, 2, FALSE), "")</f>
        <v/>
      </c>
      <c r="AF80" s="510" t="str">
        <f t="shared" si="2"/>
        <v/>
      </c>
      <c r="AG80" s="511" t="str">
        <f t="shared" si="3"/>
        <v/>
      </c>
      <c r="AH80" s="512" t="str">
        <f>IFERROR(VLOOKUP(N80,【参考】数式用!$AM$3:$AN$56, 2, FALSE), "")</f>
        <v/>
      </c>
      <c r="AI80" s="421"/>
      <c r="AJ80" s="394"/>
      <c r="AK80" s="394"/>
      <c r="AL80" s="394"/>
      <c r="AM80" s="394"/>
      <c r="AN80" s="394"/>
      <c r="AO80" s="394"/>
      <c r="AP80" s="394"/>
      <c r="AQ80" s="394"/>
    </row>
    <row r="81" spans="1:43" s="129" customFormat="1" ht="40.15" customHeight="1">
      <c r="A81" s="423">
        <v>68</v>
      </c>
      <c r="B81" s="878" t="str">
        <f>IF(基本情報入力シート!C112="","",基本情報入力シート!C112)</f>
        <v/>
      </c>
      <c r="C81" s="879"/>
      <c r="D81" s="879"/>
      <c r="E81" s="879"/>
      <c r="F81" s="879"/>
      <c r="G81" s="879"/>
      <c r="H81" s="879"/>
      <c r="I81" s="880"/>
      <c r="J81" s="424" t="str">
        <f>IF(基本情報入力シート!M112="","",基本情報入力シート!M112)</f>
        <v/>
      </c>
      <c r="K81" s="425" t="str">
        <f>IF(基本情報入力シート!R112="","",基本情報入力シート!R112)</f>
        <v/>
      </c>
      <c r="L81" s="425" t="str">
        <f>IF(基本情報入力シート!W112="","",基本情報入力シート!W112)</f>
        <v/>
      </c>
      <c r="M81" s="424" t="str">
        <f>IF(基本情報入力シート!X112="","",基本情報入力シート!X112)</f>
        <v/>
      </c>
      <c r="N81" s="426" t="str">
        <f>IF(基本情報入力シート!Y112="","",基本情報入力シート!Y112)</f>
        <v/>
      </c>
      <c r="O81" s="452"/>
      <c r="P81" s="456"/>
      <c r="Q81" s="38" t="str">
        <f>IFERROR(ROUNDDOWN(P81*VLOOKUP(N81,【参考】数式用!$V$2:$AA$58,MATCH(O81,【参考】数式用!$X$4:$AA$4)+2,FALSE)*0.5, 0), "")</f>
        <v/>
      </c>
      <c r="R81" s="457"/>
      <c r="S81" s="881"/>
      <c r="T81" s="881"/>
      <c r="U81" s="455"/>
      <c r="V81" s="464"/>
      <c r="W81" s="465"/>
      <c r="X81" s="427" t="str">
        <f>IFERROR(IF(V81="ー", "", ROUNDDOWN(W81*VLOOKUP(N81,【参考】数式用!$V$2:$AG$51,MATCH(V81,【参考】数式用!$AB$4:$AG$4)+6,FALSE)*0.5, 0)), "")</f>
        <v/>
      </c>
      <c r="Y81" s="466"/>
      <c r="Z81" s="465"/>
      <c r="AA81" s="455"/>
      <c r="AB81" s="508" t="e">
        <f>VLOOKUP(N81,【参考】数式用!$A$3:$N$58,14,FALSE)</f>
        <v>#N/A</v>
      </c>
      <c r="AC81" s="508" t="str">
        <f>IFERROR(VLOOKUP(N81,【参考】数式用!$A$3:$N$58,14,FALSE),"")&amp;"_4_5"</f>
        <v>_4_5</v>
      </c>
      <c r="AD81" s="508" t="str">
        <f>IFERROR(VLOOKUP(N81,【参考】数式用!$A$3:$N$58,14,FALSE),"")&amp;"_6"</f>
        <v>_6</v>
      </c>
      <c r="AE81" s="509" t="str">
        <f>IFERROR(VLOOKUP(N81,【参考】数式用!$AI$5:$AJ$51, 2, FALSE), "")</f>
        <v/>
      </c>
      <c r="AF81" s="510" t="str">
        <f t="shared" si="2"/>
        <v/>
      </c>
      <c r="AG81" s="511" t="str">
        <f t="shared" si="3"/>
        <v/>
      </c>
      <c r="AH81" s="512" t="str">
        <f>IFERROR(VLOOKUP(N81,【参考】数式用!$AM$3:$AN$56, 2, FALSE), "")</f>
        <v/>
      </c>
      <c r="AI81" s="421"/>
      <c r="AJ81" s="394"/>
      <c r="AK81" s="394"/>
      <c r="AL81" s="394"/>
      <c r="AM81" s="394"/>
      <c r="AN81" s="394"/>
      <c r="AO81" s="394"/>
      <c r="AP81" s="394"/>
      <c r="AQ81" s="394"/>
    </row>
    <row r="82" spans="1:43" s="129" customFormat="1" ht="40.15" customHeight="1">
      <c r="A82" s="423">
        <v>69</v>
      </c>
      <c r="B82" s="878" t="str">
        <f>IF(基本情報入力シート!C113="","",基本情報入力シート!C113)</f>
        <v/>
      </c>
      <c r="C82" s="879"/>
      <c r="D82" s="879"/>
      <c r="E82" s="879"/>
      <c r="F82" s="879"/>
      <c r="G82" s="879"/>
      <c r="H82" s="879"/>
      <c r="I82" s="880"/>
      <c r="J82" s="424" t="str">
        <f>IF(基本情報入力シート!M113="","",基本情報入力シート!M113)</f>
        <v/>
      </c>
      <c r="K82" s="425" t="str">
        <f>IF(基本情報入力シート!R113="","",基本情報入力シート!R113)</f>
        <v/>
      </c>
      <c r="L82" s="425" t="str">
        <f>IF(基本情報入力シート!W113="","",基本情報入力シート!W113)</f>
        <v/>
      </c>
      <c r="M82" s="424" t="str">
        <f>IF(基本情報入力シート!X113="","",基本情報入力シート!X113)</f>
        <v/>
      </c>
      <c r="N82" s="426" t="str">
        <f>IF(基本情報入力シート!Y113="","",基本情報入力シート!Y113)</f>
        <v/>
      </c>
      <c r="O82" s="452"/>
      <c r="P82" s="456"/>
      <c r="Q82" s="38" t="str">
        <f>IFERROR(ROUNDDOWN(P82*VLOOKUP(N82,【参考】数式用!$V$2:$AA$58,MATCH(O82,【参考】数式用!$X$4:$AA$4)+2,FALSE)*0.5, 0), "")</f>
        <v/>
      </c>
      <c r="R82" s="457"/>
      <c r="S82" s="881"/>
      <c r="T82" s="881"/>
      <c r="U82" s="455"/>
      <c r="V82" s="464"/>
      <c r="W82" s="465"/>
      <c r="X82" s="427" t="str">
        <f>IFERROR(IF(V82="ー", "", ROUNDDOWN(W82*VLOOKUP(N82,【参考】数式用!$V$2:$AG$51,MATCH(V82,【参考】数式用!$AB$4:$AG$4)+6,FALSE)*0.5, 0)), "")</f>
        <v/>
      </c>
      <c r="Y82" s="466"/>
      <c r="Z82" s="465"/>
      <c r="AA82" s="455"/>
      <c r="AB82" s="508" t="e">
        <f>VLOOKUP(N82,【参考】数式用!$A$3:$N$58,14,FALSE)</f>
        <v>#N/A</v>
      </c>
      <c r="AC82" s="508" t="str">
        <f>IFERROR(VLOOKUP(N82,【参考】数式用!$A$3:$N$58,14,FALSE),"")&amp;"_4_5"</f>
        <v>_4_5</v>
      </c>
      <c r="AD82" s="508" t="str">
        <f>IFERROR(VLOOKUP(N82,【参考】数式用!$A$3:$N$58,14,FALSE),"")&amp;"_6"</f>
        <v>_6</v>
      </c>
      <c r="AE82" s="509" t="str">
        <f>IFERROR(VLOOKUP(N82,【参考】数式用!$AI$5:$AJ$51, 2, FALSE), "")</f>
        <v/>
      </c>
      <c r="AF82" s="510" t="str">
        <f t="shared" si="2"/>
        <v/>
      </c>
      <c r="AG82" s="511" t="str">
        <f t="shared" si="3"/>
        <v/>
      </c>
      <c r="AH82" s="512" t="str">
        <f>IFERROR(VLOOKUP(N82,【参考】数式用!$AM$3:$AN$56, 2, FALSE), "")</f>
        <v/>
      </c>
      <c r="AI82" s="421"/>
      <c r="AJ82" s="394"/>
      <c r="AK82" s="394"/>
      <c r="AL82" s="394"/>
      <c r="AM82" s="394"/>
      <c r="AN82" s="394"/>
      <c r="AO82" s="394"/>
      <c r="AP82" s="394"/>
      <c r="AQ82" s="394"/>
    </row>
    <row r="83" spans="1:43" s="129" customFormat="1" ht="40.15" customHeight="1">
      <c r="A83" s="423">
        <v>70</v>
      </c>
      <c r="B83" s="878" t="str">
        <f>IF(基本情報入力シート!C114="","",基本情報入力シート!C114)</f>
        <v/>
      </c>
      <c r="C83" s="879"/>
      <c r="D83" s="879"/>
      <c r="E83" s="879"/>
      <c r="F83" s="879"/>
      <c r="G83" s="879"/>
      <c r="H83" s="879"/>
      <c r="I83" s="880"/>
      <c r="J83" s="424" t="str">
        <f>IF(基本情報入力シート!M114="","",基本情報入力シート!M114)</f>
        <v/>
      </c>
      <c r="K83" s="425" t="str">
        <f>IF(基本情報入力シート!R114="","",基本情報入力シート!R114)</f>
        <v/>
      </c>
      <c r="L83" s="425" t="str">
        <f>IF(基本情報入力シート!W114="","",基本情報入力シート!W114)</f>
        <v/>
      </c>
      <c r="M83" s="424" t="str">
        <f>IF(基本情報入力シート!X114="","",基本情報入力シート!X114)</f>
        <v/>
      </c>
      <c r="N83" s="426" t="str">
        <f>IF(基本情報入力シート!Y114="","",基本情報入力シート!Y114)</f>
        <v/>
      </c>
      <c r="O83" s="452"/>
      <c r="P83" s="456"/>
      <c r="Q83" s="38" t="str">
        <f>IFERROR(ROUNDDOWN(P83*VLOOKUP(N83,【参考】数式用!$V$2:$AA$58,MATCH(O83,【参考】数式用!$X$4:$AA$4)+2,FALSE)*0.5, 0), "")</f>
        <v/>
      </c>
      <c r="R83" s="457"/>
      <c r="S83" s="881"/>
      <c r="T83" s="881"/>
      <c r="U83" s="455"/>
      <c r="V83" s="464"/>
      <c r="W83" s="465"/>
      <c r="X83" s="427" t="str">
        <f>IFERROR(IF(V83="ー", "", ROUNDDOWN(W83*VLOOKUP(N83,【参考】数式用!$V$2:$AG$51,MATCH(V83,【参考】数式用!$AB$4:$AG$4)+6,FALSE)*0.5, 0)), "")</f>
        <v/>
      </c>
      <c r="Y83" s="466"/>
      <c r="Z83" s="465"/>
      <c r="AA83" s="455"/>
      <c r="AB83" s="508" t="e">
        <f>VLOOKUP(N83,【参考】数式用!$A$3:$N$58,14,FALSE)</f>
        <v>#N/A</v>
      </c>
      <c r="AC83" s="508" t="str">
        <f>IFERROR(VLOOKUP(N83,【参考】数式用!$A$3:$N$58,14,FALSE),"")&amp;"_4_5"</f>
        <v>_4_5</v>
      </c>
      <c r="AD83" s="508" t="str">
        <f>IFERROR(VLOOKUP(N83,【参考】数式用!$A$3:$N$58,14,FALSE),"")&amp;"_6"</f>
        <v>_6</v>
      </c>
      <c r="AE83" s="509" t="str">
        <f>IFERROR(VLOOKUP(N83,【参考】数式用!$AI$5:$AJ$51, 2, FALSE), "")</f>
        <v/>
      </c>
      <c r="AF83" s="510" t="str">
        <f t="shared" si="2"/>
        <v/>
      </c>
      <c r="AG83" s="511" t="str">
        <f t="shared" si="3"/>
        <v/>
      </c>
      <c r="AH83" s="512" t="str">
        <f>IFERROR(VLOOKUP(N83,【参考】数式用!$AM$3:$AN$56, 2, FALSE), "")</f>
        <v/>
      </c>
      <c r="AI83" s="421"/>
      <c r="AJ83" s="394"/>
      <c r="AK83" s="394"/>
      <c r="AL83" s="394"/>
      <c r="AM83" s="394"/>
      <c r="AN83" s="394"/>
      <c r="AO83" s="394"/>
      <c r="AP83" s="394"/>
      <c r="AQ83" s="394"/>
    </row>
    <row r="84" spans="1:43" s="129" customFormat="1" ht="40.15" customHeight="1">
      <c r="A84" s="423">
        <v>71</v>
      </c>
      <c r="B84" s="878" t="str">
        <f>IF(基本情報入力シート!C115="","",基本情報入力シート!C115)</f>
        <v/>
      </c>
      <c r="C84" s="879"/>
      <c r="D84" s="879"/>
      <c r="E84" s="879"/>
      <c r="F84" s="879"/>
      <c r="G84" s="879"/>
      <c r="H84" s="879"/>
      <c r="I84" s="880"/>
      <c r="J84" s="424" t="str">
        <f>IF(基本情報入力シート!M115="","",基本情報入力シート!M115)</f>
        <v/>
      </c>
      <c r="K84" s="425" t="str">
        <f>IF(基本情報入力シート!R115="","",基本情報入力シート!R115)</f>
        <v/>
      </c>
      <c r="L84" s="425" t="str">
        <f>IF(基本情報入力シート!W115="","",基本情報入力シート!W115)</f>
        <v/>
      </c>
      <c r="M84" s="424" t="str">
        <f>IF(基本情報入力シート!X115="","",基本情報入力シート!X115)</f>
        <v/>
      </c>
      <c r="N84" s="426" t="str">
        <f>IF(基本情報入力シート!Y115="","",基本情報入力シート!Y115)</f>
        <v/>
      </c>
      <c r="O84" s="452"/>
      <c r="P84" s="456"/>
      <c r="Q84" s="38" t="str">
        <f>IFERROR(ROUNDDOWN(P84*VLOOKUP(N84,【参考】数式用!$V$2:$AA$58,MATCH(O84,【参考】数式用!$X$4:$AA$4)+2,FALSE)*0.5, 0), "")</f>
        <v/>
      </c>
      <c r="R84" s="457"/>
      <c r="S84" s="881"/>
      <c r="T84" s="881"/>
      <c r="U84" s="455"/>
      <c r="V84" s="464"/>
      <c r="W84" s="465"/>
      <c r="X84" s="427" t="str">
        <f>IFERROR(IF(V84="ー", "", ROUNDDOWN(W84*VLOOKUP(N84,【参考】数式用!$V$2:$AG$51,MATCH(V84,【参考】数式用!$AB$4:$AG$4)+6,FALSE)*0.5, 0)), "")</f>
        <v/>
      </c>
      <c r="Y84" s="466"/>
      <c r="Z84" s="465"/>
      <c r="AA84" s="455"/>
      <c r="AB84" s="508" t="e">
        <f>VLOOKUP(N84,【参考】数式用!$A$3:$N$58,14,FALSE)</f>
        <v>#N/A</v>
      </c>
      <c r="AC84" s="508" t="str">
        <f>IFERROR(VLOOKUP(N84,【参考】数式用!$A$3:$N$58,14,FALSE),"")&amp;"_4_5"</f>
        <v>_4_5</v>
      </c>
      <c r="AD84" s="508" t="str">
        <f>IFERROR(VLOOKUP(N84,【参考】数式用!$A$3:$N$58,14,FALSE),"")&amp;"_6"</f>
        <v>_6</v>
      </c>
      <c r="AE84" s="509" t="str">
        <f>IFERROR(VLOOKUP(N84,【参考】数式用!$AI$5:$AJ$51, 2, FALSE), "")</f>
        <v/>
      </c>
      <c r="AF84" s="510" t="str">
        <f t="shared" si="2"/>
        <v/>
      </c>
      <c r="AG84" s="511" t="str">
        <f t="shared" si="3"/>
        <v/>
      </c>
      <c r="AH84" s="512" t="str">
        <f>IFERROR(VLOOKUP(N84,【参考】数式用!$AM$3:$AN$56, 2, FALSE), "")</f>
        <v/>
      </c>
      <c r="AI84" s="421"/>
      <c r="AJ84" s="394"/>
      <c r="AK84" s="394"/>
      <c r="AL84" s="394"/>
      <c r="AM84" s="394"/>
      <c r="AN84" s="394"/>
      <c r="AO84" s="394"/>
      <c r="AP84" s="394"/>
      <c r="AQ84" s="394"/>
    </row>
    <row r="85" spans="1:43" s="129" customFormat="1" ht="40.15" customHeight="1">
      <c r="A85" s="423">
        <v>72</v>
      </c>
      <c r="B85" s="878" t="str">
        <f>IF(基本情報入力シート!C116="","",基本情報入力シート!C116)</f>
        <v/>
      </c>
      <c r="C85" s="879"/>
      <c r="D85" s="879"/>
      <c r="E85" s="879"/>
      <c r="F85" s="879"/>
      <c r="G85" s="879"/>
      <c r="H85" s="879"/>
      <c r="I85" s="880"/>
      <c r="J85" s="424" t="str">
        <f>IF(基本情報入力シート!M116="","",基本情報入力シート!M116)</f>
        <v/>
      </c>
      <c r="K85" s="425" t="str">
        <f>IF(基本情報入力シート!R116="","",基本情報入力シート!R116)</f>
        <v/>
      </c>
      <c r="L85" s="425" t="str">
        <f>IF(基本情報入力シート!W116="","",基本情報入力シート!W116)</f>
        <v/>
      </c>
      <c r="M85" s="424" t="str">
        <f>IF(基本情報入力シート!X116="","",基本情報入力シート!X116)</f>
        <v/>
      </c>
      <c r="N85" s="426" t="str">
        <f>IF(基本情報入力シート!Y116="","",基本情報入力シート!Y116)</f>
        <v/>
      </c>
      <c r="O85" s="452"/>
      <c r="P85" s="456"/>
      <c r="Q85" s="38" t="str">
        <f>IFERROR(ROUNDDOWN(P85*VLOOKUP(N85,【参考】数式用!$V$2:$AA$58,MATCH(O85,【参考】数式用!$X$4:$AA$4)+2,FALSE)*0.5, 0), "")</f>
        <v/>
      </c>
      <c r="R85" s="457"/>
      <c r="S85" s="881"/>
      <c r="T85" s="881"/>
      <c r="U85" s="455"/>
      <c r="V85" s="464"/>
      <c r="W85" s="465"/>
      <c r="X85" s="427" t="str">
        <f>IFERROR(IF(V85="ー", "", ROUNDDOWN(W85*VLOOKUP(N85,【参考】数式用!$V$2:$AG$51,MATCH(V85,【参考】数式用!$AB$4:$AG$4)+6,FALSE)*0.5, 0)), "")</f>
        <v/>
      </c>
      <c r="Y85" s="466"/>
      <c r="Z85" s="465"/>
      <c r="AA85" s="455"/>
      <c r="AB85" s="508" t="e">
        <f>VLOOKUP(N85,【参考】数式用!$A$3:$N$58,14,FALSE)</f>
        <v>#N/A</v>
      </c>
      <c r="AC85" s="508" t="str">
        <f>IFERROR(VLOOKUP(N85,【参考】数式用!$A$3:$N$58,14,FALSE),"")&amp;"_4_5"</f>
        <v>_4_5</v>
      </c>
      <c r="AD85" s="508" t="str">
        <f>IFERROR(VLOOKUP(N85,【参考】数式用!$A$3:$N$58,14,FALSE),"")&amp;"_6"</f>
        <v>_6</v>
      </c>
      <c r="AE85" s="509" t="str">
        <f>IFERROR(VLOOKUP(N85,【参考】数式用!$AI$5:$AJ$51, 2, FALSE), "")</f>
        <v/>
      </c>
      <c r="AF85" s="510" t="str">
        <f t="shared" si="2"/>
        <v/>
      </c>
      <c r="AG85" s="511" t="str">
        <f t="shared" si="3"/>
        <v/>
      </c>
      <c r="AH85" s="512" t="str">
        <f>IFERROR(VLOOKUP(N85,【参考】数式用!$AM$3:$AN$56, 2, FALSE), "")</f>
        <v/>
      </c>
      <c r="AI85" s="421"/>
      <c r="AJ85" s="394"/>
      <c r="AK85" s="394"/>
      <c r="AL85" s="394"/>
      <c r="AM85" s="394"/>
      <c r="AN85" s="394"/>
      <c r="AO85" s="394"/>
      <c r="AP85" s="394"/>
      <c r="AQ85" s="394"/>
    </row>
    <row r="86" spans="1:43" s="129" customFormat="1" ht="40.15" customHeight="1">
      <c r="A86" s="423">
        <v>73</v>
      </c>
      <c r="B86" s="878" t="str">
        <f>IF(基本情報入力シート!C117="","",基本情報入力シート!C117)</f>
        <v/>
      </c>
      <c r="C86" s="879"/>
      <c r="D86" s="879"/>
      <c r="E86" s="879"/>
      <c r="F86" s="879"/>
      <c r="G86" s="879"/>
      <c r="H86" s="879"/>
      <c r="I86" s="880"/>
      <c r="J86" s="424" t="str">
        <f>IF(基本情報入力シート!M117="","",基本情報入力シート!M117)</f>
        <v/>
      </c>
      <c r="K86" s="425" t="str">
        <f>IF(基本情報入力シート!R117="","",基本情報入力シート!R117)</f>
        <v/>
      </c>
      <c r="L86" s="425" t="str">
        <f>IF(基本情報入力シート!W117="","",基本情報入力シート!W117)</f>
        <v/>
      </c>
      <c r="M86" s="424" t="str">
        <f>IF(基本情報入力シート!X117="","",基本情報入力シート!X117)</f>
        <v/>
      </c>
      <c r="N86" s="426" t="str">
        <f>IF(基本情報入力シート!Y117="","",基本情報入力シート!Y117)</f>
        <v/>
      </c>
      <c r="O86" s="452"/>
      <c r="P86" s="456"/>
      <c r="Q86" s="38" t="str">
        <f>IFERROR(ROUNDDOWN(P86*VLOOKUP(N86,【参考】数式用!$V$2:$AA$58,MATCH(O86,【参考】数式用!$X$4:$AA$4)+2,FALSE)*0.5, 0), "")</f>
        <v/>
      </c>
      <c r="R86" s="457"/>
      <c r="S86" s="881"/>
      <c r="T86" s="881"/>
      <c r="U86" s="455"/>
      <c r="V86" s="464"/>
      <c r="W86" s="465"/>
      <c r="X86" s="427" t="str">
        <f>IFERROR(IF(V86="ー", "", ROUNDDOWN(W86*VLOOKUP(N86,【参考】数式用!$V$2:$AG$51,MATCH(V86,【参考】数式用!$AB$4:$AG$4)+6,FALSE)*0.5, 0)), "")</f>
        <v/>
      </c>
      <c r="Y86" s="466"/>
      <c r="Z86" s="465"/>
      <c r="AA86" s="455"/>
      <c r="AB86" s="508" t="e">
        <f>VLOOKUP(N86,【参考】数式用!$A$3:$N$58,14,FALSE)</f>
        <v>#N/A</v>
      </c>
      <c r="AC86" s="508" t="str">
        <f>IFERROR(VLOOKUP(N86,【参考】数式用!$A$3:$N$58,14,FALSE),"")&amp;"_4_5"</f>
        <v>_4_5</v>
      </c>
      <c r="AD86" s="508" t="str">
        <f>IFERROR(VLOOKUP(N86,【参考】数式用!$A$3:$N$58,14,FALSE),"")&amp;"_6"</f>
        <v>_6</v>
      </c>
      <c r="AE86" s="509" t="str">
        <f>IFERROR(VLOOKUP(N86,【参考】数式用!$AI$5:$AJ$51, 2, FALSE), "")</f>
        <v/>
      </c>
      <c r="AF86" s="510" t="str">
        <f t="shared" si="2"/>
        <v/>
      </c>
      <c r="AG86" s="511" t="str">
        <f t="shared" si="3"/>
        <v/>
      </c>
      <c r="AH86" s="512" t="str">
        <f>IFERROR(VLOOKUP(N86,【参考】数式用!$AM$3:$AN$56, 2, FALSE), "")</f>
        <v/>
      </c>
      <c r="AI86" s="421"/>
      <c r="AJ86" s="394"/>
      <c r="AK86" s="394"/>
      <c r="AL86" s="394"/>
      <c r="AM86" s="394"/>
      <c r="AN86" s="394"/>
      <c r="AO86" s="394"/>
      <c r="AP86" s="394"/>
      <c r="AQ86" s="394"/>
    </row>
    <row r="87" spans="1:43" s="129" customFormat="1" ht="40.15" customHeight="1">
      <c r="A87" s="423">
        <v>74</v>
      </c>
      <c r="B87" s="878" t="str">
        <f>IF(基本情報入力シート!C118="","",基本情報入力シート!C118)</f>
        <v/>
      </c>
      <c r="C87" s="879"/>
      <c r="D87" s="879"/>
      <c r="E87" s="879"/>
      <c r="F87" s="879"/>
      <c r="G87" s="879"/>
      <c r="H87" s="879"/>
      <c r="I87" s="880"/>
      <c r="J87" s="424" t="str">
        <f>IF(基本情報入力シート!M118="","",基本情報入力シート!M118)</f>
        <v/>
      </c>
      <c r="K87" s="425" t="str">
        <f>IF(基本情報入力シート!R118="","",基本情報入力シート!R118)</f>
        <v/>
      </c>
      <c r="L87" s="425" t="str">
        <f>IF(基本情報入力シート!W118="","",基本情報入力シート!W118)</f>
        <v/>
      </c>
      <c r="M87" s="424" t="str">
        <f>IF(基本情報入力シート!X118="","",基本情報入力シート!X118)</f>
        <v/>
      </c>
      <c r="N87" s="426" t="str">
        <f>IF(基本情報入力シート!Y118="","",基本情報入力シート!Y118)</f>
        <v/>
      </c>
      <c r="O87" s="452"/>
      <c r="P87" s="456"/>
      <c r="Q87" s="38" t="str">
        <f>IFERROR(ROUNDDOWN(P87*VLOOKUP(N87,【参考】数式用!$V$2:$AA$58,MATCH(O87,【参考】数式用!$X$4:$AA$4)+2,FALSE)*0.5, 0), "")</f>
        <v/>
      </c>
      <c r="R87" s="457"/>
      <c r="S87" s="881"/>
      <c r="T87" s="881"/>
      <c r="U87" s="455"/>
      <c r="V87" s="464"/>
      <c r="W87" s="465"/>
      <c r="X87" s="427" t="str">
        <f>IFERROR(IF(V87="ー", "", ROUNDDOWN(W87*VLOOKUP(N87,【参考】数式用!$V$2:$AG$51,MATCH(V87,【参考】数式用!$AB$4:$AG$4)+6,FALSE)*0.5, 0)), "")</f>
        <v/>
      </c>
      <c r="Y87" s="466"/>
      <c r="Z87" s="465"/>
      <c r="AA87" s="455"/>
      <c r="AB87" s="508" t="e">
        <f>VLOOKUP(N87,【参考】数式用!$A$3:$N$58,14,FALSE)</f>
        <v>#N/A</v>
      </c>
      <c r="AC87" s="508" t="str">
        <f>IFERROR(VLOOKUP(N87,【参考】数式用!$A$3:$N$58,14,FALSE),"")&amp;"_4_5"</f>
        <v>_4_5</v>
      </c>
      <c r="AD87" s="508" t="str">
        <f>IFERROR(VLOOKUP(N87,【参考】数式用!$A$3:$N$58,14,FALSE),"")&amp;"_6"</f>
        <v>_6</v>
      </c>
      <c r="AE87" s="509" t="str">
        <f>IFERROR(VLOOKUP(N87,【参考】数式用!$AI$5:$AJ$51, 2, FALSE), "")</f>
        <v/>
      </c>
      <c r="AF87" s="510" t="str">
        <f t="shared" si="2"/>
        <v/>
      </c>
      <c r="AG87" s="511" t="str">
        <f t="shared" si="3"/>
        <v/>
      </c>
      <c r="AH87" s="512" t="str">
        <f>IFERROR(VLOOKUP(N87,【参考】数式用!$AM$3:$AN$56, 2, FALSE), "")</f>
        <v/>
      </c>
      <c r="AI87" s="421"/>
      <c r="AJ87" s="394"/>
      <c r="AK87" s="394"/>
      <c r="AL87" s="394"/>
      <c r="AM87" s="394"/>
      <c r="AN87" s="394"/>
      <c r="AO87" s="394"/>
      <c r="AP87" s="394"/>
      <c r="AQ87" s="394"/>
    </row>
    <row r="88" spans="1:43" s="129" customFormat="1" ht="40.15" customHeight="1">
      <c r="A88" s="423">
        <v>75</v>
      </c>
      <c r="B88" s="878" t="str">
        <f>IF(基本情報入力シート!C119="","",基本情報入力シート!C119)</f>
        <v/>
      </c>
      <c r="C88" s="879"/>
      <c r="D88" s="879"/>
      <c r="E88" s="879"/>
      <c r="F88" s="879"/>
      <c r="G88" s="879"/>
      <c r="H88" s="879"/>
      <c r="I88" s="880"/>
      <c r="J88" s="424" t="str">
        <f>IF(基本情報入力シート!M119="","",基本情報入力シート!M119)</f>
        <v/>
      </c>
      <c r="K88" s="425" t="str">
        <f>IF(基本情報入力シート!R119="","",基本情報入力シート!R119)</f>
        <v/>
      </c>
      <c r="L88" s="425" t="str">
        <f>IF(基本情報入力シート!W119="","",基本情報入力シート!W119)</f>
        <v/>
      </c>
      <c r="M88" s="424" t="str">
        <f>IF(基本情報入力シート!X119="","",基本情報入力シート!X119)</f>
        <v/>
      </c>
      <c r="N88" s="426" t="str">
        <f>IF(基本情報入力シート!Y119="","",基本情報入力シート!Y119)</f>
        <v/>
      </c>
      <c r="O88" s="452"/>
      <c r="P88" s="456"/>
      <c r="Q88" s="38" t="str">
        <f>IFERROR(ROUNDDOWN(P88*VLOOKUP(N88,【参考】数式用!$V$2:$AA$58,MATCH(O88,【参考】数式用!$X$4:$AA$4)+2,FALSE)*0.5, 0), "")</f>
        <v/>
      </c>
      <c r="R88" s="457"/>
      <c r="S88" s="881"/>
      <c r="T88" s="881"/>
      <c r="U88" s="455"/>
      <c r="V88" s="464"/>
      <c r="W88" s="465"/>
      <c r="X88" s="427" t="str">
        <f>IFERROR(IF(V88="ー", "", ROUNDDOWN(W88*VLOOKUP(N88,【参考】数式用!$V$2:$AG$51,MATCH(V88,【参考】数式用!$AB$4:$AG$4)+6,FALSE)*0.5, 0)), "")</f>
        <v/>
      </c>
      <c r="Y88" s="466"/>
      <c r="Z88" s="465"/>
      <c r="AA88" s="455"/>
      <c r="AB88" s="508" t="e">
        <f>VLOOKUP(N88,【参考】数式用!$A$3:$N$58,14,FALSE)</f>
        <v>#N/A</v>
      </c>
      <c r="AC88" s="508" t="str">
        <f>IFERROR(VLOOKUP(N88,【参考】数式用!$A$3:$N$58,14,FALSE),"")&amp;"_4_5"</f>
        <v>_4_5</v>
      </c>
      <c r="AD88" s="508" t="str">
        <f>IFERROR(VLOOKUP(N88,【参考】数式用!$A$3:$N$58,14,FALSE),"")&amp;"_6"</f>
        <v>_6</v>
      </c>
      <c r="AE88" s="509" t="str">
        <f>IFERROR(VLOOKUP(N88,【参考】数式用!$AI$5:$AJ$51, 2, FALSE), "")</f>
        <v/>
      </c>
      <c r="AF88" s="510" t="str">
        <f t="shared" si="2"/>
        <v/>
      </c>
      <c r="AG88" s="511" t="str">
        <f t="shared" si="3"/>
        <v/>
      </c>
      <c r="AH88" s="512" t="str">
        <f>IFERROR(VLOOKUP(N88,【参考】数式用!$AM$3:$AN$56, 2, FALSE), "")</f>
        <v/>
      </c>
      <c r="AI88" s="421"/>
      <c r="AJ88" s="394"/>
      <c r="AK88" s="394"/>
      <c r="AL88" s="394"/>
      <c r="AM88" s="394"/>
      <c r="AN88" s="394"/>
      <c r="AO88" s="394"/>
      <c r="AP88" s="394"/>
      <c r="AQ88" s="394"/>
    </row>
    <row r="89" spans="1:43" s="129" customFormat="1" ht="40.15" customHeight="1">
      <c r="A89" s="423">
        <v>76</v>
      </c>
      <c r="B89" s="878" t="str">
        <f>IF(基本情報入力シート!C120="","",基本情報入力シート!C120)</f>
        <v/>
      </c>
      <c r="C89" s="879"/>
      <c r="D89" s="879"/>
      <c r="E89" s="879"/>
      <c r="F89" s="879"/>
      <c r="G89" s="879"/>
      <c r="H89" s="879"/>
      <c r="I89" s="880"/>
      <c r="J89" s="424" t="str">
        <f>IF(基本情報入力シート!M120="","",基本情報入力シート!M120)</f>
        <v/>
      </c>
      <c r="K89" s="425" t="str">
        <f>IF(基本情報入力シート!R120="","",基本情報入力シート!R120)</f>
        <v/>
      </c>
      <c r="L89" s="425" t="str">
        <f>IF(基本情報入力シート!W120="","",基本情報入力シート!W120)</f>
        <v/>
      </c>
      <c r="M89" s="424" t="str">
        <f>IF(基本情報入力シート!X120="","",基本情報入力シート!X120)</f>
        <v/>
      </c>
      <c r="N89" s="426" t="str">
        <f>IF(基本情報入力シート!Y120="","",基本情報入力シート!Y120)</f>
        <v/>
      </c>
      <c r="O89" s="452"/>
      <c r="P89" s="456"/>
      <c r="Q89" s="38" t="str">
        <f>IFERROR(ROUNDDOWN(P89*VLOOKUP(N89,【参考】数式用!$V$2:$AA$58,MATCH(O89,【参考】数式用!$X$4:$AA$4)+2,FALSE)*0.5, 0), "")</f>
        <v/>
      </c>
      <c r="R89" s="457"/>
      <c r="S89" s="881"/>
      <c r="T89" s="881"/>
      <c r="U89" s="455"/>
      <c r="V89" s="464"/>
      <c r="W89" s="465"/>
      <c r="X89" s="427" t="str">
        <f>IFERROR(IF(V89="ー", "", ROUNDDOWN(W89*VLOOKUP(N89,【参考】数式用!$V$2:$AG$51,MATCH(V89,【参考】数式用!$AB$4:$AG$4)+6,FALSE)*0.5, 0)), "")</f>
        <v/>
      </c>
      <c r="Y89" s="466"/>
      <c r="Z89" s="465"/>
      <c r="AA89" s="455"/>
      <c r="AB89" s="508" t="e">
        <f>VLOOKUP(N89,【参考】数式用!$A$3:$N$58,14,FALSE)</f>
        <v>#N/A</v>
      </c>
      <c r="AC89" s="508" t="str">
        <f>IFERROR(VLOOKUP(N89,【参考】数式用!$A$3:$N$58,14,FALSE),"")&amp;"_4_5"</f>
        <v>_4_5</v>
      </c>
      <c r="AD89" s="508" t="str">
        <f>IFERROR(VLOOKUP(N89,【参考】数式用!$A$3:$N$58,14,FALSE),"")&amp;"_6"</f>
        <v>_6</v>
      </c>
      <c r="AE89" s="509" t="str">
        <f>IFERROR(VLOOKUP(N89,【参考】数式用!$AI$5:$AJ$51, 2, FALSE), "")</f>
        <v/>
      </c>
      <c r="AF89" s="510" t="str">
        <f t="shared" si="2"/>
        <v/>
      </c>
      <c r="AG89" s="511" t="str">
        <f t="shared" si="3"/>
        <v/>
      </c>
      <c r="AH89" s="512" t="str">
        <f>IFERROR(VLOOKUP(N89,【参考】数式用!$AM$3:$AN$56, 2, FALSE), "")</f>
        <v/>
      </c>
      <c r="AI89" s="421"/>
      <c r="AJ89" s="394"/>
      <c r="AK89" s="394"/>
      <c r="AL89" s="394"/>
      <c r="AM89" s="394"/>
      <c r="AN89" s="394"/>
      <c r="AO89" s="394"/>
      <c r="AP89" s="394"/>
      <c r="AQ89" s="394"/>
    </row>
    <row r="90" spans="1:43" s="129" customFormat="1" ht="40.15" customHeight="1">
      <c r="A90" s="423">
        <v>77</v>
      </c>
      <c r="B90" s="878" t="str">
        <f>IF(基本情報入力シート!C121="","",基本情報入力シート!C121)</f>
        <v/>
      </c>
      <c r="C90" s="879"/>
      <c r="D90" s="879"/>
      <c r="E90" s="879"/>
      <c r="F90" s="879"/>
      <c r="G90" s="879"/>
      <c r="H90" s="879"/>
      <c r="I90" s="880"/>
      <c r="J90" s="424" t="str">
        <f>IF(基本情報入力シート!M121="","",基本情報入力シート!M121)</f>
        <v/>
      </c>
      <c r="K90" s="425" t="str">
        <f>IF(基本情報入力シート!R121="","",基本情報入力シート!R121)</f>
        <v/>
      </c>
      <c r="L90" s="425" t="str">
        <f>IF(基本情報入力シート!W121="","",基本情報入力シート!W121)</f>
        <v/>
      </c>
      <c r="M90" s="424" t="str">
        <f>IF(基本情報入力シート!X121="","",基本情報入力シート!X121)</f>
        <v/>
      </c>
      <c r="N90" s="426" t="str">
        <f>IF(基本情報入力シート!Y121="","",基本情報入力シート!Y121)</f>
        <v/>
      </c>
      <c r="O90" s="452"/>
      <c r="P90" s="456"/>
      <c r="Q90" s="38" t="str">
        <f>IFERROR(ROUNDDOWN(P90*VLOOKUP(N90,【参考】数式用!$V$2:$AA$58,MATCH(O90,【参考】数式用!$X$4:$AA$4)+2,FALSE)*0.5, 0), "")</f>
        <v/>
      </c>
      <c r="R90" s="457"/>
      <c r="S90" s="881"/>
      <c r="T90" s="881"/>
      <c r="U90" s="455"/>
      <c r="V90" s="464"/>
      <c r="W90" s="465"/>
      <c r="X90" s="427" t="str">
        <f>IFERROR(IF(V90="ー", "", ROUNDDOWN(W90*VLOOKUP(N90,【参考】数式用!$V$2:$AG$51,MATCH(V90,【参考】数式用!$AB$4:$AG$4)+6,FALSE)*0.5, 0)), "")</f>
        <v/>
      </c>
      <c r="Y90" s="466"/>
      <c r="Z90" s="465"/>
      <c r="AA90" s="455"/>
      <c r="AB90" s="508" t="e">
        <f>VLOOKUP(N90,【参考】数式用!$A$3:$N$58,14,FALSE)</f>
        <v>#N/A</v>
      </c>
      <c r="AC90" s="508" t="str">
        <f>IFERROR(VLOOKUP(N90,【参考】数式用!$A$3:$N$58,14,FALSE),"")&amp;"_4_5"</f>
        <v>_4_5</v>
      </c>
      <c r="AD90" s="508" t="str">
        <f>IFERROR(VLOOKUP(N90,【参考】数式用!$A$3:$N$58,14,FALSE),"")&amp;"_6"</f>
        <v>_6</v>
      </c>
      <c r="AE90" s="509" t="str">
        <f>IFERROR(VLOOKUP(N90,【参考】数式用!$AI$5:$AJ$51, 2, FALSE), "")</f>
        <v/>
      </c>
      <c r="AF90" s="510" t="str">
        <f t="shared" si="2"/>
        <v/>
      </c>
      <c r="AG90" s="511" t="str">
        <f t="shared" si="3"/>
        <v/>
      </c>
      <c r="AH90" s="512" t="str">
        <f>IFERROR(VLOOKUP(N90,【参考】数式用!$AM$3:$AN$56, 2, FALSE), "")</f>
        <v/>
      </c>
      <c r="AI90" s="421"/>
      <c r="AJ90" s="394"/>
      <c r="AK90" s="394"/>
      <c r="AL90" s="394"/>
      <c r="AM90" s="394"/>
      <c r="AN90" s="394"/>
      <c r="AO90" s="394"/>
      <c r="AP90" s="394"/>
      <c r="AQ90" s="394"/>
    </row>
    <row r="91" spans="1:43" s="129" customFormat="1" ht="40.15" customHeight="1">
      <c r="A91" s="423">
        <v>78</v>
      </c>
      <c r="B91" s="878" t="str">
        <f>IF(基本情報入力シート!C122="","",基本情報入力シート!C122)</f>
        <v/>
      </c>
      <c r="C91" s="879"/>
      <c r="D91" s="879"/>
      <c r="E91" s="879"/>
      <c r="F91" s="879"/>
      <c r="G91" s="879"/>
      <c r="H91" s="879"/>
      <c r="I91" s="880"/>
      <c r="J91" s="424" t="str">
        <f>IF(基本情報入力シート!M122="","",基本情報入力シート!M122)</f>
        <v/>
      </c>
      <c r="K91" s="425" t="str">
        <f>IF(基本情報入力シート!R122="","",基本情報入力シート!R122)</f>
        <v/>
      </c>
      <c r="L91" s="425" t="str">
        <f>IF(基本情報入力シート!W122="","",基本情報入力シート!W122)</f>
        <v/>
      </c>
      <c r="M91" s="424" t="str">
        <f>IF(基本情報入力シート!X122="","",基本情報入力シート!X122)</f>
        <v/>
      </c>
      <c r="N91" s="426" t="str">
        <f>IF(基本情報入力シート!Y122="","",基本情報入力シート!Y122)</f>
        <v/>
      </c>
      <c r="O91" s="452"/>
      <c r="P91" s="456"/>
      <c r="Q91" s="38" t="str">
        <f>IFERROR(ROUNDDOWN(P91*VLOOKUP(N91,【参考】数式用!$V$2:$AA$58,MATCH(O91,【参考】数式用!$X$4:$AA$4)+2,FALSE)*0.5, 0), "")</f>
        <v/>
      </c>
      <c r="R91" s="457"/>
      <c r="S91" s="881"/>
      <c r="T91" s="881"/>
      <c r="U91" s="455"/>
      <c r="V91" s="464"/>
      <c r="W91" s="465"/>
      <c r="X91" s="427" t="str">
        <f>IFERROR(IF(V91="ー", "", ROUNDDOWN(W91*VLOOKUP(N91,【参考】数式用!$V$2:$AG$51,MATCH(V91,【参考】数式用!$AB$4:$AG$4)+6,FALSE)*0.5, 0)), "")</f>
        <v/>
      </c>
      <c r="Y91" s="466"/>
      <c r="Z91" s="465"/>
      <c r="AA91" s="455"/>
      <c r="AB91" s="508" t="e">
        <f>VLOOKUP(N91,【参考】数式用!$A$3:$N$58,14,FALSE)</f>
        <v>#N/A</v>
      </c>
      <c r="AC91" s="508" t="str">
        <f>IFERROR(VLOOKUP(N91,【参考】数式用!$A$3:$N$58,14,FALSE),"")&amp;"_4_5"</f>
        <v>_4_5</v>
      </c>
      <c r="AD91" s="508" t="str">
        <f>IFERROR(VLOOKUP(N91,【参考】数式用!$A$3:$N$58,14,FALSE),"")&amp;"_6"</f>
        <v>_6</v>
      </c>
      <c r="AE91" s="509" t="str">
        <f>IFERROR(VLOOKUP(N91,【参考】数式用!$AI$5:$AJ$51, 2, FALSE), "")</f>
        <v/>
      </c>
      <c r="AF91" s="510" t="str">
        <f t="shared" si="2"/>
        <v/>
      </c>
      <c r="AG91" s="511" t="str">
        <f t="shared" si="3"/>
        <v/>
      </c>
      <c r="AH91" s="512" t="str">
        <f>IFERROR(VLOOKUP(N91,【参考】数式用!$AM$3:$AN$56, 2, FALSE), "")</f>
        <v/>
      </c>
      <c r="AI91" s="421"/>
      <c r="AJ91" s="394"/>
      <c r="AK91" s="394"/>
      <c r="AL91" s="394"/>
      <c r="AM91" s="394"/>
      <c r="AN91" s="394"/>
      <c r="AO91" s="394"/>
      <c r="AP91" s="394"/>
      <c r="AQ91" s="394"/>
    </row>
    <row r="92" spans="1:43" s="129" customFormat="1" ht="40.15" customHeight="1">
      <c r="A92" s="423">
        <v>79</v>
      </c>
      <c r="B92" s="878" t="str">
        <f>IF(基本情報入力シート!C123="","",基本情報入力シート!C123)</f>
        <v/>
      </c>
      <c r="C92" s="879"/>
      <c r="D92" s="879"/>
      <c r="E92" s="879"/>
      <c r="F92" s="879"/>
      <c r="G92" s="879"/>
      <c r="H92" s="879"/>
      <c r="I92" s="880"/>
      <c r="J92" s="424" t="str">
        <f>IF(基本情報入力シート!M123="","",基本情報入力シート!M123)</f>
        <v/>
      </c>
      <c r="K92" s="425" t="str">
        <f>IF(基本情報入力シート!R123="","",基本情報入力シート!R123)</f>
        <v/>
      </c>
      <c r="L92" s="425" t="str">
        <f>IF(基本情報入力シート!W123="","",基本情報入力シート!W123)</f>
        <v/>
      </c>
      <c r="M92" s="424" t="str">
        <f>IF(基本情報入力シート!X123="","",基本情報入力シート!X123)</f>
        <v/>
      </c>
      <c r="N92" s="426" t="str">
        <f>IF(基本情報入力シート!Y123="","",基本情報入力シート!Y123)</f>
        <v/>
      </c>
      <c r="O92" s="452"/>
      <c r="P92" s="456"/>
      <c r="Q92" s="38" t="str">
        <f>IFERROR(ROUNDDOWN(P92*VLOOKUP(N92,【参考】数式用!$V$2:$AA$58,MATCH(O92,【参考】数式用!$X$4:$AA$4)+2,FALSE)*0.5, 0), "")</f>
        <v/>
      </c>
      <c r="R92" s="457"/>
      <c r="S92" s="881"/>
      <c r="T92" s="881"/>
      <c r="U92" s="455"/>
      <c r="V92" s="464"/>
      <c r="W92" s="465"/>
      <c r="X92" s="427" t="str">
        <f>IFERROR(IF(V92="ー", "", ROUNDDOWN(W92*VLOOKUP(N92,【参考】数式用!$V$2:$AG$51,MATCH(V92,【参考】数式用!$AB$4:$AG$4)+6,FALSE)*0.5, 0)), "")</f>
        <v/>
      </c>
      <c r="Y92" s="466"/>
      <c r="Z92" s="465"/>
      <c r="AA92" s="455"/>
      <c r="AB92" s="508" t="e">
        <f>VLOOKUP(N92,【参考】数式用!$A$3:$N$58,14,FALSE)</f>
        <v>#N/A</v>
      </c>
      <c r="AC92" s="508" t="str">
        <f>IFERROR(VLOOKUP(N92,【参考】数式用!$A$3:$N$58,14,FALSE),"")&amp;"_4_5"</f>
        <v>_4_5</v>
      </c>
      <c r="AD92" s="508" t="str">
        <f>IFERROR(VLOOKUP(N92,【参考】数式用!$A$3:$N$58,14,FALSE),"")&amp;"_6"</f>
        <v>_6</v>
      </c>
      <c r="AE92" s="509" t="str">
        <f>IFERROR(VLOOKUP(N92,【参考】数式用!$AI$5:$AJ$51, 2, FALSE), "")</f>
        <v/>
      </c>
      <c r="AF92" s="510" t="str">
        <f t="shared" si="2"/>
        <v/>
      </c>
      <c r="AG92" s="511" t="str">
        <f t="shared" si="3"/>
        <v/>
      </c>
      <c r="AH92" s="512" t="str">
        <f>IFERROR(VLOOKUP(N92,【参考】数式用!$AM$3:$AN$56, 2, FALSE), "")</f>
        <v/>
      </c>
      <c r="AI92" s="421"/>
      <c r="AJ92" s="394"/>
      <c r="AK92" s="394"/>
      <c r="AL92" s="394"/>
      <c r="AM92" s="394"/>
      <c r="AN92" s="394"/>
      <c r="AO92" s="394"/>
      <c r="AP92" s="394"/>
      <c r="AQ92" s="394"/>
    </row>
    <row r="93" spans="1:43" s="129" customFormat="1" ht="40.15" customHeight="1">
      <c r="A93" s="423">
        <v>80</v>
      </c>
      <c r="B93" s="878" t="str">
        <f>IF(基本情報入力シート!C124="","",基本情報入力シート!C124)</f>
        <v/>
      </c>
      <c r="C93" s="879"/>
      <c r="D93" s="879"/>
      <c r="E93" s="879"/>
      <c r="F93" s="879"/>
      <c r="G93" s="879"/>
      <c r="H93" s="879"/>
      <c r="I93" s="880"/>
      <c r="J93" s="424" t="str">
        <f>IF(基本情報入力シート!M124="","",基本情報入力シート!M124)</f>
        <v/>
      </c>
      <c r="K93" s="425" t="str">
        <f>IF(基本情報入力シート!R124="","",基本情報入力シート!R124)</f>
        <v/>
      </c>
      <c r="L93" s="425" t="str">
        <f>IF(基本情報入力シート!W124="","",基本情報入力シート!W124)</f>
        <v/>
      </c>
      <c r="M93" s="424" t="str">
        <f>IF(基本情報入力シート!X124="","",基本情報入力シート!X124)</f>
        <v/>
      </c>
      <c r="N93" s="426" t="str">
        <f>IF(基本情報入力シート!Y124="","",基本情報入力シート!Y124)</f>
        <v/>
      </c>
      <c r="O93" s="452"/>
      <c r="P93" s="456"/>
      <c r="Q93" s="38" t="str">
        <f>IFERROR(ROUNDDOWN(P93*VLOOKUP(N93,【参考】数式用!$V$2:$AA$58,MATCH(O93,【参考】数式用!$X$4:$AA$4)+2,FALSE)*0.5, 0), "")</f>
        <v/>
      </c>
      <c r="R93" s="457"/>
      <c r="S93" s="881"/>
      <c r="T93" s="881"/>
      <c r="U93" s="455"/>
      <c r="V93" s="464"/>
      <c r="W93" s="465"/>
      <c r="X93" s="427" t="str">
        <f>IFERROR(IF(V93="ー", "", ROUNDDOWN(W93*VLOOKUP(N93,【参考】数式用!$V$2:$AG$51,MATCH(V93,【参考】数式用!$AB$4:$AG$4)+6,FALSE)*0.5, 0)), "")</f>
        <v/>
      </c>
      <c r="Y93" s="466"/>
      <c r="Z93" s="465"/>
      <c r="AA93" s="455"/>
      <c r="AB93" s="508" t="e">
        <f>VLOOKUP(N93,【参考】数式用!$A$3:$N$58,14,FALSE)</f>
        <v>#N/A</v>
      </c>
      <c r="AC93" s="508" t="str">
        <f>IFERROR(VLOOKUP(N93,【参考】数式用!$A$3:$N$58,14,FALSE),"")&amp;"_4_5"</f>
        <v>_4_5</v>
      </c>
      <c r="AD93" s="508" t="str">
        <f>IFERROR(VLOOKUP(N93,【参考】数式用!$A$3:$N$58,14,FALSE),"")&amp;"_6"</f>
        <v>_6</v>
      </c>
      <c r="AE93" s="509" t="str">
        <f>IFERROR(VLOOKUP(N93,【参考】数式用!$AI$5:$AJ$51, 2, FALSE), "")</f>
        <v/>
      </c>
      <c r="AF93" s="510" t="str">
        <f t="shared" si="2"/>
        <v/>
      </c>
      <c r="AG93" s="511" t="str">
        <f t="shared" si="3"/>
        <v/>
      </c>
      <c r="AH93" s="512" t="str">
        <f>IFERROR(VLOOKUP(N93,【参考】数式用!$AM$3:$AN$56, 2, FALSE), "")</f>
        <v/>
      </c>
      <c r="AI93" s="421"/>
      <c r="AJ93" s="394"/>
      <c r="AK93" s="394"/>
      <c r="AL93" s="394"/>
      <c r="AM93" s="394"/>
      <c r="AN93" s="394"/>
      <c r="AO93" s="394"/>
      <c r="AP93" s="394"/>
      <c r="AQ93" s="394"/>
    </row>
    <row r="94" spans="1:43" s="129" customFormat="1" ht="40.15" customHeight="1">
      <c r="A94" s="423">
        <v>81</v>
      </c>
      <c r="B94" s="878" t="str">
        <f>IF(基本情報入力シート!C125="","",基本情報入力シート!C125)</f>
        <v/>
      </c>
      <c r="C94" s="879"/>
      <c r="D94" s="879"/>
      <c r="E94" s="879"/>
      <c r="F94" s="879"/>
      <c r="G94" s="879"/>
      <c r="H94" s="879"/>
      <c r="I94" s="880"/>
      <c r="J94" s="424" t="str">
        <f>IF(基本情報入力シート!M125="","",基本情報入力シート!M125)</f>
        <v/>
      </c>
      <c r="K94" s="425" t="str">
        <f>IF(基本情報入力シート!R125="","",基本情報入力シート!R125)</f>
        <v/>
      </c>
      <c r="L94" s="425" t="str">
        <f>IF(基本情報入力シート!W125="","",基本情報入力シート!W125)</f>
        <v/>
      </c>
      <c r="M94" s="424" t="str">
        <f>IF(基本情報入力シート!X125="","",基本情報入力シート!X125)</f>
        <v/>
      </c>
      <c r="N94" s="426" t="str">
        <f>IF(基本情報入力シート!Y125="","",基本情報入力シート!Y125)</f>
        <v/>
      </c>
      <c r="O94" s="452"/>
      <c r="P94" s="456"/>
      <c r="Q94" s="38" t="str">
        <f>IFERROR(ROUNDDOWN(P94*VLOOKUP(N94,【参考】数式用!$V$2:$AA$58,MATCH(O94,【参考】数式用!$X$4:$AA$4)+2,FALSE)*0.5, 0), "")</f>
        <v/>
      </c>
      <c r="R94" s="457"/>
      <c r="S94" s="881"/>
      <c r="T94" s="881"/>
      <c r="U94" s="455"/>
      <c r="V94" s="464"/>
      <c r="W94" s="465"/>
      <c r="X94" s="427" t="str">
        <f>IFERROR(IF(V94="ー", "", ROUNDDOWN(W94*VLOOKUP(N94,【参考】数式用!$V$2:$AG$51,MATCH(V94,【参考】数式用!$AB$4:$AG$4)+6,FALSE)*0.5, 0)), "")</f>
        <v/>
      </c>
      <c r="Y94" s="466"/>
      <c r="Z94" s="465"/>
      <c r="AA94" s="455"/>
      <c r="AB94" s="508" t="e">
        <f>VLOOKUP(N94,【参考】数式用!$A$3:$N$58,14,FALSE)</f>
        <v>#N/A</v>
      </c>
      <c r="AC94" s="508" t="str">
        <f>IFERROR(VLOOKUP(N94,【参考】数式用!$A$3:$N$58,14,FALSE),"")&amp;"_4_5"</f>
        <v>_4_5</v>
      </c>
      <c r="AD94" s="508" t="str">
        <f>IFERROR(VLOOKUP(N94,【参考】数式用!$A$3:$N$58,14,FALSE),"")&amp;"_6"</f>
        <v>_6</v>
      </c>
      <c r="AE94" s="509" t="str">
        <f>IFERROR(VLOOKUP(N94,【参考】数式用!$AI$5:$AJ$51, 2, FALSE), "")</f>
        <v/>
      </c>
      <c r="AF94" s="510" t="str">
        <f t="shared" si="2"/>
        <v/>
      </c>
      <c r="AG94" s="511" t="str">
        <f t="shared" si="3"/>
        <v/>
      </c>
      <c r="AH94" s="512" t="str">
        <f>IFERROR(VLOOKUP(N94,【参考】数式用!$AM$3:$AN$56, 2, FALSE), "")</f>
        <v/>
      </c>
      <c r="AI94" s="421"/>
      <c r="AJ94" s="394"/>
      <c r="AK94" s="394"/>
      <c r="AL94" s="394"/>
      <c r="AM94" s="394"/>
      <c r="AN94" s="394"/>
      <c r="AO94" s="394"/>
      <c r="AP94" s="394"/>
      <c r="AQ94" s="394"/>
    </row>
    <row r="95" spans="1:43" s="129" customFormat="1" ht="40.15" customHeight="1">
      <c r="A95" s="423">
        <v>82</v>
      </c>
      <c r="B95" s="878" t="str">
        <f>IF(基本情報入力シート!C126="","",基本情報入力シート!C126)</f>
        <v/>
      </c>
      <c r="C95" s="879"/>
      <c r="D95" s="879"/>
      <c r="E95" s="879"/>
      <c r="F95" s="879"/>
      <c r="G95" s="879"/>
      <c r="H95" s="879"/>
      <c r="I95" s="880"/>
      <c r="J95" s="424" t="str">
        <f>IF(基本情報入力シート!M126="","",基本情報入力シート!M126)</f>
        <v/>
      </c>
      <c r="K95" s="425" t="str">
        <f>IF(基本情報入力シート!R126="","",基本情報入力シート!R126)</f>
        <v/>
      </c>
      <c r="L95" s="425" t="str">
        <f>IF(基本情報入力シート!W126="","",基本情報入力シート!W126)</f>
        <v/>
      </c>
      <c r="M95" s="424" t="str">
        <f>IF(基本情報入力シート!X126="","",基本情報入力シート!X126)</f>
        <v/>
      </c>
      <c r="N95" s="426" t="str">
        <f>IF(基本情報入力シート!Y126="","",基本情報入力シート!Y126)</f>
        <v/>
      </c>
      <c r="O95" s="452"/>
      <c r="P95" s="456"/>
      <c r="Q95" s="38" t="str">
        <f>IFERROR(ROUNDDOWN(P95*VLOOKUP(N95,【参考】数式用!$V$2:$AA$58,MATCH(O95,【参考】数式用!$X$4:$AA$4)+2,FALSE)*0.5, 0), "")</f>
        <v/>
      </c>
      <c r="R95" s="457"/>
      <c r="S95" s="881"/>
      <c r="T95" s="881"/>
      <c r="U95" s="455"/>
      <c r="V95" s="464"/>
      <c r="W95" s="465"/>
      <c r="X95" s="427" t="str">
        <f>IFERROR(IF(V95="ー", "", ROUNDDOWN(W95*VLOOKUP(N95,【参考】数式用!$V$2:$AG$51,MATCH(V95,【参考】数式用!$AB$4:$AG$4)+6,FALSE)*0.5, 0)), "")</f>
        <v/>
      </c>
      <c r="Y95" s="466"/>
      <c r="Z95" s="465"/>
      <c r="AA95" s="455"/>
      <c r="AB95" s="508" t="e">
        <f>VLOOKUP(N95,【参考】数式用!$A$3:$N$58,14,FALSE)</f>
        <v>#N/A</v>
      </c>
      <c r="AC95" s="508" t="str">
        <f>IFERROR(VLOOKUP(N95,【参考】数式用!$A$3:$N$58,14,FALSE),"")&amp;"_4_5"</f>
        <v>_4_5</v>
      </c>
      <c r="AD95" s="508" t="str">
        <f>IFERROR(VLOOKUP(N95,【参考】数式用!$A$3:$N$58,14,FALSE),"")&amp;"_6"</f>
        <v>_6</v>
      </c>
      <c r="AE95" s="509" t="str">
        <f>IFERROR(VLOOKUP(N95,【参考】数式用!$AI$5:$AJ$51, 2, FALSE), "")</f>
        <v/>
      </c>
      <c r="AF95" s="510" t="str">
        <f t="shared" si="2"/>
        <v/>
      </c>
      <c r="AG95" s="511" t="str">
        <f t="shared" si="3"/>
        <v/>
      </c>
      <c r="AH95" s="512" t="str">
        <f>IFERROR(VLOOKUP(N95,【参考】数式用!$AM$3:$AN$56, 2, FALSE), "")</f>
        <v/>
      </c>
      <c r="AI95" s="421"/>
      <c r="AJ95" s="394"/>
      <c r="AK95" s="394"/>
      <c r="AL95" s="394"/>
      <c r="AM95" s="394"/>
      <c r="AN95" s="394"/>
      <c r="AO95" s="394"/>
      <c r="AP95" s="394"/>
      <c r="AQ95" s="394"/>
    </row>
    <row r="96" spans="1:43" s="129" customFormat="1" ht="40.15" customHeight="1">
      <c r="A96" s="423">
        <v>83</v>
      </c>
      <c r="B96" s="878" t="str">
        <f>IF(基本情報入力シート!C127="","",基本情報入力シート!C127)</f>
        <v/>
      </c>
      <c r="C96" s="879"/>
      <c r="D96" s="879"/>
      <c r="E96" s="879"/>
      <c r="F96" s="879"/>
      <c r="G96" s="879"/>
      <c r="H96" s="879"/>
      <c r="I96" s="880"/>
      <c r="J96" s="424" t="str">
        <f>IF(基本情報入力シート!M127="","",基本情報入力シート!M127)</f>
        <v/>
      </c>
      <c r="K96" s="425" t="str">
        <f>IF(基本情報入力シート!R127="","",基本情報入力シート!R127)</f>
        <v/>
      </c>
      <c r="L96" s="425" t="str">
        <f>IF(基本情報入力シート!W127="","",基本情報入力シート!W127)</f>
        <v/>
      </c>
      <c r="M96" s="424" t="str">
        <f>IF(基本情報入力シート!X127="","",基本情報入力シート!X127)</f>
        <v/>
      </c>
      <c r="N96" s="426" t="str">
        <f>IF(基本情報入力シート!Y127="","",基本情報入力シート!Y127)</f>
        <v/>
      </c>
      <c r="O96" s="452"/>
      <c r="P96" s="456"/>
      <c r="Q96" s="38" t="str">
        <f>IFERROR(ROUNDDOWN(P96*VLOOKUP(N96,【参考】数式用!$V$2:$AA$58,MATCH(O96,【参考】数式用!$X$4:$AA$4)+2,FALSE)*0.5, 0), "")</f>
        <v/>
      </c>
      <c r="R96" s="457"/>
      <c r="S96" s="881"/>
      <c r="T96" s="881"/>
      <c r="U96" s="455"/>
      <c r="V96" s="464"/>
      <c r="W96" s="465"/>
      <c r="X96" s="427" t="str">
        <f>IFERROR(IF(V96="ー", "", ROUNDDOWN(W96*VLOOKUP(N96,【参考】数式用!$V$2:$AG$51,MATCH(V96,【参考】数式用!$AB$4:$AG$4)+6,FALSE)*0.5, 0)), "")</f>
        <v/>
      </c>
      <c r="Y96" s="466"/>
      <c r="Z96" s="465"/>
      <c r="AA96" s="455"/>
      <c r="AB96" s="508" t="e">
        <f>VLOOKUP(N96,【参考】数式用!$A$3:$N$58,14,FALSE)</f>
        <v>#N/A</v>
      </c>
      <c r="AC96" s="508" t="str">
        <f>IFERROR(VLOOKUP(N96,【参考】数式用!$A$3:$N$58,14,FALSE),"")&amp;"_4_5"</f>
        <v>_4_5</v>
      </c>
      <c r="AD96" s="508" t="str">
        <f>IFERROR(VLOOKUP(N96,【参考】数式用!$A$3:$N$58,14,FALSE),"")&amp;"_6"</f>
        <v>_6</v>
      </c>
      <c r="AE96" s="509" t="str">
        <f>IFERROR(VLOOKUP(N96,【参考】数式用!$AI$5:$AJ$51, 2, FALSE), "")</f>
        <v/>
      </c>
      <c r="AF96" s="510" t="str">
        <f t="shared" si="2"/>
        <v/>
      </c>
      <c r="AG96" s="511" t="str">
        <f t="shared" si="3"/>
        <v/>
      </c>
      <c r="AH96" s="512" t="str">
        <f>IFERROR(VLOOKUP(N96,【参考】数式用!$AM$3:$AN$56, 2, FALSE), "")</f>
        <v/>
      </c>
      <c r="AI96" s="421"/>
      <c r="AJ96" s="394"/>
      <c r="AK96" s="394"/>
      <c r="AL96" s="394"/>
      <c r="AM96" s="394"/>
      <c r="AN96" s="394"/>
      <c r="AO96" s="394"/>
      <c r="AP96" s="394"/>
      <c r="AQ96" s="394"/>
    </row>
    <row r="97" spans="1:43" s="129" customFormat="1" ht="40.15" customHeight="1">
      <c r="A97" s="423">
        <v>84</v>
      </c>
      <c r="B97" s="878" t="str">
        <f>IF(基本情報入力シート!C128="","",基本情報入力シート!C128)</f>
        <v/>
      </c>
      <c r="C97" s="879"/>
      <c r="D97" s="879"/>
      <c r="E97" s="879"/>
      <c r="F97" s="879"/>
      <c r="G97" s="879"/>
      <c r="H97" s="879"/>
      <c r="I97" s="880"/>
      <c r="J97" s="424" t="str">
        <f>IF(基本情報入力シート!M128="","",基本情報入力シート!M128)</f>
        <v/>
      </c>
      <c r="K97" s="425" t="str">
        <f>IF(基本情報入力シート!R128="","",基本情報入力シート!R128)</f>
        <v/>
      </c>
      <c r="L97" s="425" t="str">
        <f>IF(基本情報入力シート!W128="","",基本情報入力シート!W128)</f>
        <v/>
      </c>
      <c r="M97" s="424" t="str">
        <f>IF(基本情報入力シート!X128="","",基本情報入力シート!X128)</f>
        <v/>
      </c>
      <c r="N97" s="426" t="str">
        <f>IF(基本情報入力シート!Y128="","",基本情報入力シート!Y128)</f>
        <v/>
      </c>
      <c r="O97" s="452"/>
      <c r="P97" s="456"/>
      <c r="Q97" s="38" t="str">
        <f>IFERROR(ROUNDDOWN(P97*VLOOKUP(N97,【参考】数式用!$V$2:$AA$58,MATCH(O97,【参考】数式用!$X$4:$AA$4)+2,FALSE)*0.5, 0), "")</f>
        <v/>
      </c>
      <c r="R97" s="457"/>
      <c r="S97" s="881"/>
      <c r="T97" s="881"/>
      <c r="U97" s="455"/>
      <c r="V97" s="464"/>
      <c r="W97" s="465"/>
      <c r="X97" s="427" t="str">
        <f>IFERROR(IF(V97="ー", "", ROUNDDOWN(W97*VLOOKUP(N97,【参考】数式用!$V$2:$AG$51,MATCH(V97,【参考】数式用!$AB$4:$AG$4)+6,FALSE)*0.5, 0)), "")</f>
        <v/>
      </c>
      <c r="Y97" s="466"/>
      <c r="Z97" s="465"/>
      <c r="AA97" s="455"/>
      <c r="AB97" s="508" t="e">
        <f>VLOOKUP(N97,【参考】数式用!$A$3:$N$58,14,FALSE)</f>
        <v>#N/A</v>
      </c>
      <c r="AC97" s="508" t="str">
        <f>IFERROR(VLOOKUP(N97,【参考】数式用!$A$3:$N$58,14,FALSE),"")&amp;"_4_5"</f>
        <v>_4_5</v>
      </c>
      <c r="AD97" s="508" t="str">
        <f>IFERROR(VLOOKUP(N97,【参考】数式用!$A$3:$N$58,14,FALSE),"")&amp;"_6"</f>
        <v>_6</v>
      </c>
      <c r="AE97" s="509" t="str">
        <f>IFERROR(VLOOKUP(N97,【参考】数式用!$AI$5:$AJ$51, 2, FALSE), "")</f>
        <v/>
      </c>
      <c r="AF97" s="510" t="str">
        <f t="shared" si="2"/>
        <v/>
      </c>
      <c r="AG97" s="511" t="str">
        <f t="shared" si="3"/>
        <v/>
      </c>
      <c r="AH97" s="512" t="str">
        <f>IFERROR(VLOOKUP(N97,【参考】数式用!$AM$3:$AN$56, 2, FALSE), "")</f>
        <v/>
      </c>
      <c r="AI97" s="421"/>
      <c r="AJ97" s="394"/>
      <c r="AK97" s="394"/>
      <c r="AL97" s="394"/>
      <c r="AM97" s="394"/>
      <c r="AN97" s="394"/>
      <c r="AO97" s="394"/>
      <c r="AP97" s="394"/>
      <c r="AQ97" s="394"/>
    </row>
    <row r="98" spans="1:43" s="129" customFormat="1" ht="40.15" customHeight="1">
      <c r="A98" s="423">
        <v>85</v>
      </c>
      <c r="B98" s="878" t="str">
        <f>IF(基本情報入力シート!C129="","",基本情報入力シート!C129)</f>
        <v/>
      </c>
      <c r="C98" s="879"/>
      <c r="D98" s="879"/>
      <c r="E98" s="879"/>
      <c r="F98" s="879"/>
      <c r="G98" s="879"/>
      <c r="H98" s="879"/>
      <c r="I98" s="880"/>
      <c r="J98" s="424" t="str">
        <f>IF(基本情報入力シート!M129="","",基本情報入力シート!M129)</f>
        <v/>
      </c>
      <c r="K98" s="425" t="str">
        <f>IF(基本情報入力シート!R129="","",基本情報入力シート!R129)</f>
        <v/>
      </c>
      <c r="L98" s="425" t="str">
        <f>IF(基本情報入力シート!W129="","",基本情報入力シート!W129)</f>
        <v/>
      </c>
      <c r="M98" s="424" t="str">
        <f>IF(基本情報入力シート!X129="","",基本情報入力シート!X129)</f>
        <v/>
      </c>
      <c r="N98" s="426" t="str">
        <f>IF(基本情報入力シート!Y129="","",基本情報入力シート!Y129)</f>
        <v/>
      </c>
      <c r="O98" s="452"/>
      <c r="P98" s="456"/>
      <c r="Q98" s="38" t="str">
        <f>IFERROR(ROUNDDOWN(P98*VLOOKUP(N98,【参考】数式用!$V$2:$AA$58,MATCH(O98,【参考】数式用!$X$4:$AA$4)+2,FALSE)*0.5, 0), "")</f>
        <v/>
      </c>
      <c r="R98" s="457"/>
      <c r="S98" s="881"/>
      <c r="T98" s="881"/>
      <c r="U98" s="455"/>
      <c r="V98" s="464"/>
      <c r="W98" s="465"/>
      <c r="X98" s="427" t="str">
        <f>IFERROR(IF(V98="ー", "", ROUNDDOWN(W98*VLOOKUP(N98,【参考】数式用!$V$2:$AG$51,MATCH(V98,【参考】数式用!$AB$4:$AG$4)+6,FALSE)*0.5, 0)), "")</f>
        <v/>
      </c>
      <c r="Y98" s="466"/>
      <c r="Z98" s="465"/>
      <c r="AA98" s="455"/>
      <c r="AB98" s="508" t="e">
        <f>VLOOKUP(N98,【参考】数式用!$A$3:$N$58,14,FALSE)</f>
        <v>#N/A</v>
      </c>
      <c r="AC98" s="508" t="str">
        <f>IFERROR(VLOOKUP(N98,【参考】数式用!$A$3:$N$58,14,FALSE),"")&amp;"_4_5"</f>
        <v>_4_5</v>
      </c>
      <c r="AD98" s="508" t="str">
        <f>IFERROR(VLOOKUP(N98,【参考】数式用!$A$3:$N$58,14,FALSE),"")&amp;"_6"</f>
        <v>_6</v>
      </c>
      <c r="AE98" s="509" t="str">
        <f>IFERROR(VLOOKUP(N98,【参考】数式用!$AI$5:$AJ$51, 2, FALSE), "")</f>
        <v/>
      </c>
      <c r="AF98" s="510" t="str">
        <f t="shared" si="2"/>
        <v/>
      </c>
      <c r="AG98" s="511" t="str">
        <f t="shared" si="3"/>
        <v/>
      </c>
      <c r="AH98" s="512" t="str">
        <f>IFERROR(VLOOKUP(N98,【参考】数式用!$AM$3:$AN$56, 2, FALSE), "")</f>
        <v/>
      </c>
      <c r="AI98" s="421"/>
      <c r="AJ98" s="394"/>
      <c r="AK98" s="394"/>
      <c r="AL98" s="394"/>
      <c r="AM98" s="394"/>
      <c r="AN98" s="394"/>
      <c r="AO98" s="394"/>
      <c r="AP98" s="394"/>
      <c r="AQ98" s="394"/>
    </row>
    <row r="99" spans="1:43" s="129" customFormat="1" ht="40.15" customHeight="1">
      <c r="A99" s="423">
        <v>86</v>
      </c>
      <c r="B99" s="878" t="str">
        <f>IF(基本情報入力シート!C130="","",基本情報入力シート!C130)</f>
        <v/>
      </c>
      <c r="C99" s="879"/>
      <c r="D99" s="879"/>
      <c r="E99" s="879"/>
      <c r="F99" s="879"/>
      <c r="G99" s="879"/>
      <c r="H99" s="879"/>
      <c r="I99" s="880"/>
      <c r="J99" s="424" t="str">
        <f>IF(基本情報入力シート!M130="","",基本情報入力シート!M130)</f>
        <v/>
      </c>
      <c r="K99" s="425" t="str">
        <f>IF(基本情報入力シート!R130="","",基本情報入力シート!R130)</f>
        <v/>
      </c>
      <c r="L99" s="425" t="str">
        <f>IF(基本情報入力シート!W130="","",基本情報入力シート!W130)</f>
        <v/>
      </c>
      <c r="M99" s="424" t="str">
        <f>IF(基本情報入力シート!X130="","",基本情報入力シート!X130)</f>
        <v/>
      </c>
      <c r="N99" s="426" t="str">
        <f>IF(基本情報入力シート!Y130="","",基本情報入力シート!Y130)</f>
        <v/>
      </c>
      <c r="O99" s="452"/>
      <c r="P99" s="456"/>
      <c r="Q99" s="38" t="str">
        <f>IFERROR(ROUNDDOWN(P99*VLOOKUP(N99,【参考】数式用!$V$2:$AA$58,MATCH(O99,【参考】数式用!$X$4:$AA$4)+2,FALSE)*0.5, 0), "")</f>
        <v/>
      </c>
      <c r="R99" s="457"/>
      <c r="S99" s="881"/>
      <c r="T99" s="881"/>
      <c r="U99" s="455"/>
      <c r="V99" s="464"/>
      <c r="W99" s="465"/>
      <c r="X99" s="427" t="str">
        <f>IFERROR(IF(V99="ー", "", ROUNDDOWN(W99*VLOOKUP(N99,【参考】数式用!$V$2:$AG$51,MATCH(V99,【参考】数式用!$AB$4:$AG$4)+6,FALSE)*0.5, 0)), "")</f>
        <v/>
      </c>
      <c r="Y99" s="466"/>
      <c r="Z99" s="465"/>
      <c r="AA99" s="455"/>
      <c r="AB99" s="508" t="e">
        <f>VLOOKUP(N99,【参考】数式用!$A$3:$N$58,14,FALSE)</f>
        <v>#N/A</v>
      </c>
      <c r="AC99" s="508" t="str">
        <f>IFERROR(VLOOKUP(N99,【参考】数式用!$A$3:$N$58,14,FALSE),"")&amp;"_4_5"</f>
        <v>_4_5</v>
      </c>
      <c r="AD99" s="508" t="str">
        <f>IFERROR(VLOOKUP(N99,【参考】数式用!$A$3:$N$58,14,FALSE),"")&amp;"_6"</f>
        <v>_6</v>
      </c>
      <c r="AE99" s="509" t="str">
        <f>IFERROR(VLOOKUP(N99,【参考】数式用!$AI$5:$AJ$51, 2, FALSE), "")</f>
        <v/>
      </c>
      <c r="AF99" s="510" t="str">
        <f t="shared" si="2"/>
        <v/>
      </c>
      <c r="AG99" s="511" t="str">
        <f t="shared" si="3"/>
        <v/>
      </c>
      <c r="AH99" s="512" t="str">
        <f>IFERROR(VLOOKUP(N99,【参考】数式用!$AM$3:$AN$56, 2, FALSE), "")</f>
        <v/>
      </c>
      <c r="AI99" s="421"/>
      <c r="AJ99" s="394"/>
      <c r="AK99" s="394"/>
      <c r="AL99" s="394"/>
      <c r="AM99" s="394"/>
      <c r="AN99" s="394"/>
      <c r="AO99" s="394"/>
      <c r="AP99" s="394"/>
      <c r="AQ99" s="394"/>
    </row>
    <row r="100" spans="1:43" s="129" customFormat="1" ht="40.15" customHeight="1">
      <c r="A100" s="423">
        <v>87</v>
      </c>
      <c r="B100" s="878" t="str">
        <f>IF(基本情報入力シート!C131="","",基本情報入力シート!C131)</f>
        <v/>
      </c>
      <c r="C100" s="879"/>
      <c r="D100" s="879"/>
      <c r="E100" s="879"/>
      <c r="F100" s="879"/>
      <c r="G100" s="879"/>
      <c r="H100" s="879"/>
      <c r="I100" s="880"/>
      <c r="J100" s="424" t="str">
        <f>IF(基本情報入力シート!M131="","",基本情報入力シート!M131)</f>
        <v/>
      </c>
      <c r="K100" s="425" t="str">
        <f>IF(基本情報入力シート!R131="","",基本情報入力シート!R131)</f>
        <v/>
      </c>
      <c r="L100" s="425" t="str">
        <f>IF(基本情報入力シート!W131="","",基本情報入力シート!W131)</f>
        <v/>
      </c>
      <c r="M100" s="424" t="str">
        <f>IF(基本情報入力シート!X131="","",基本情報入力シート!X131)</f>
        <v/>
      </c>
      <c r="N100" s="426" t="str">
        <f>IF(基本情報入力シート!Y131="","",基本情報入力シート!Y131)</f>
        <v/>
      </c>
      <c r="O100" s="452"/>
      <c r="P100" s="456"/>
      <c r="Q100" s="38" t="str">
        <f>IFERROR(ROUNDDOWN(P100*VLOOKUP(N100,【参考】数式用!$V$2:$AA$58,MATCH(O100,【参考】数式用!$X$4:$AA$4)+2,FALSE)*0.5, 0), "")</f>
        <v/>
      </c>
      <c r="R100" s="457"/>
      <c r="S100" s="881"/>
      <c r="T100" s="881"/>
      <c r="U100" s="455"/>
      <c r="V100" s="464"/>
      <c r="W100" s="465"/>
      <c r="X100" s="427" t="str">
        <f>IFERROR(IF(V100="ー", "", ROUNDDOWN(W100*VLOOKUP(N100,【参考】数式用!$V$2:$AG$51,MATCH(V100,【参考】数式用!$AB$4:$AG$4)+6,FALSE)*0.5, 0)), "")</f>
        <v/>
      </c>
      <c r="Y100" s="466"/>
      <c r="Z100" s="465"/>
      <c r="AA100" s="455"/>
      <c r="AB100" s="508" t="e">
        <f>VLOOKUP(N100,【参考】数式用!$A$3:$N$58,14,FALSE)</f>
        <v>#N/A</v>
      </c>
      <c r="AC100" s="508" t="str">
        <f>IFERROR(VLOOKUP(N100,【参考】数式用!$A$3:$N$58,14,FALSE),"")&amp;"_4_5"</f>
        <v>_4_5</v>
      </c>
      <c r="AD100" s="508" t="str">
        <f>IFERROR(VLOOKUP(N100,【参考】数式用!$A$3:$N$58,14,FALSE),"")&amp;"_6"</f>
        <v>_6</v>
      </c>
      <c r="AE100" s="509" t="str">
        <f>IFERROR(VLOOKUP(N100,【参考】数式用!$AI$5:$AJ$51, 2, FALSE), "")</f>
        <v/>
      </c>
      <c r="AF100" s="510" t="str">
        <f t="shared" si="2"/>
        <v/>
      </c>
      <c r="AG100" s="511" t="str">
        <f t="shared" si="3"/>
        <v/>
      </c>
      <c r="AH100" s="512" t="str">
        <f>IFERROR(VLOOKUP(N100,【参考】数式用!$AM$3:$AN$56, 2, FALSE), "")</f>
        <v/>
      </c>
      <c r="AI100" s="421"/>
      <c r="AJ100" s="394"/>
      <c r="AK100" s="394"/>
      <c r="AL100" s="394"/>
      <c r="AM100" s="394"/>
      <c r="AN100" s="394"/>
      <c r="AO100" s="394"/>
      <c r="AP100" s="394"/>
      <c r="AQ100" s="394"/>
    </row>
    <row r="101" spans="1:43" s="129" customFormat="1" ht="40.15" customHeight="1">
      <c r="A101" s="423">
        <v>88</v>
      </c>
      <c r="B101" s="878" t="str">
        <f>IF(基本情報入力シート!C132="","",基本情報入力シート!C132)</f>
        <v/>
      </c>
      <c r="C101" s="879"/>
      <c r="D101" s="879"/>
      <c r="E101" s="879"/>
      <c r="F101" s="879"/>
      <c r="G101" s="879"/>
      <c r="H101" s="879"/>
      <c r="I101" s="880"/>
      <c r="J101" s="424" t="str">
        <f>IF(基本情報入力シート!M132="","",基本情報入力シート!M132)</f>
        <v/>
      </c>
      <c r="K101" s="425" t="str">
        <f>IF(基本情報入力シート!R132="","",基本情報入力シート!R132)</f>
        <v/>
      </c>
      <c r="L101" s="425" t="str">
        <f>IF(基本情報入力シート!W132="","",基本情報入力シート!W132)</f>
        <v/>
      </c>
      <c r="M101" s="424" t="str">
        <f>IF(基本情報入力シート!X132="","",基本情報入力シート!X132)</f>
        <v/>
      </c>
      <c r="N101" s="426" t="str">
        <f>IF(基本情報入力シート!Y132="","",基本情報入力シート!Y132)</f>
        <v/>
      </c>
      <c r="O101" s="452"/>
      <c r="P101" s="456"/>
      <c r="Q101" s="38" t="str">
        <f>IFERROR(ROUNDDOWN(P101*VLOOKUP(N101,【参考】数式用!$V$2:$AA$58,MATCH(O101,【参考】数式用!$X$4:$AA$4)+2,FALSE)*0.5, 0), "")</f>
        <v/>
      </c>
      <c r="R101" s="457"/>
      <c r="S101" s="881"/>
      <c r="T101" s="881"/>
      <c r="U101" s="455"/>
      <c r="V101" s="464"/>
      <c r="W101" s="465"/>
      <c r="X101" s="427" t="str">
        <f>IFERROR(IF(V101="ー", "", ROUNDDOWN(W101*VLOOKUP(N101,【参考】数式用!$V$2:$AG$51,MATCH(V101,【参考】数式用!$AB$4:$AG$4)+6,FALSE)*0.5, 0)), "")</f>
        <v/>
      </c>
      <c r="Y101" s="466"/>
      <c r="Z101" s="465"/>
      <c r="AA101" s="455"/>
      <c r="AB101" s="508" t="e">
        <f>VLOOKUP(N101,【参考】数式用!$A$3:$N$58,14,FALSE)</f>
        <v>#N/A</v>
      </c>
      <c r="AC101" s="508" t="str">
        <f>IFERROR(VLOOKUP(N101,【参考】数式用!$A$3:$N$58,14,FALSE),"")&amp;"_4_5"</f>
        <v>_4_5</v>
      </c>
      <c r="AD101" s="508" t="str">
        <f>IFERROR(VLOOKUP(N101,【参考】数式用!$A$3:$N$58,14,FALSE),"")&amp;"_6"</f>
        <v>_6</v>
      </c>
      <c r="AE101" s="509" t="str">
        <f>IFERROR(VLOOKUP(N101,【参考】数式用!$AI$5:$AJ$51, 2, FALSE), "")</f>
        <v/>
      </c>
      <c r="AF101" s="510" t="str">
        <f t="shared" si="2"/>
        <v/>
      </c>
      <c r="AG101" s="511" t="str">
        <f t="shared" si="3"/>
        <v/>
      </c>
      <c r="AH101" s="512" t="str">
        <f>IFERROR(VLOOKUP(N101,【参考】数式用!$AM$3:$AN$56, 2, FALSE), "")</f>
        <v/>
      </c>
      <c r="AI101" s="421"/>
      <c r="AJ101" s="394"/>
      <c r="AK101" s="394"/>
      <c r="AL101" s="394"/>
      <c r="AM101" s="394"/>
      <c r="AN101" s="394"/>
      <c r="AO101" s="394"/>
      <c r="AP101" s="394"/>
      <c r="AQ101" s="394"/>
    </row>
    <row r="102" spans="1:43" s="129" customFormat="1" ht="40.15" customHeight="1">
      <c r="A102" s="423">
        <v>89</v>
      </c>
      <c r="B102" s="878" t="str">
        <f>IF(基本情報入力シート!C133="","",基本情報入力シート!C133)</f>
        <v/>
      </c>
      <c r="C102" s="879"/>
      <c r="D102" s="879"/>
      <c r="E102" s="879"/>
      <c r="F102" s="879"/>
      <c r="G102" s="879"/>
      <c r="H102" s="879"/>
      <c r="I102" s="880"/>
      <c r="J102" s="424" t="str">
        <f>IF(基本情報入力シート!M133="","",基本情報入力シート!M133)</f>
        <v/>
      </c>
      <c r="K102" s="425" t="str">
        <f>IF(基本情報入力シート!R133="","",基本情報入力シート!R133)</f>
        <v/>
      </c>
      <c r="L102" s="425" t="str">
        <f>IF(基本情報入力シート!W133="","",基本情報入力シート!W133)</f>
        <v/>
      </c>
      <c r="M102" s="424" t="str">
        <f>IF(基本情報入力シート!X133="","",基本情報入力シート!X133)</f>
        <v/>
      </c>
      <c r="N102" s="426" t="str">
        <f>IF(基本情報入力シート!Y133="","",基本情報入力シート!Y133)</f>
        <v/>
      </c>
      <c r="O102" s="452"/>
      <c r="P102" s="456"/>
      <c r="Q102" s="38" t="str">
        <f>IFERROR(ROUNDDOWN(P102*VLOOKUP(N102,【参考】数式用!$V$2:$AA$58,MATCH(O102,【参考】数式用!$X$4:$AA$4)+2,FALSE)*0.5, 0), "")</f>
        <v/>
      </c>
      <c r="R102" s="457"/>
      <c r="S102" s="881"/>
      <c r="T102" s="881"/>
      <c r="U102" s="455"/>
      <c r="V102" s="464"/>
      <c r="W102" s="465"/>
      <c r="X102" s="427" t="str">
        <f>IFERROR(IF(V102="ー", "", ROUNDDOWN(W102*VLOOKUP(N102,【参考】数式用!$V$2:$AG$51,MATCH(V102,【参考】数式用!$AB$4:$AG$4)+6,FALSE)*0.5, 0)), "")</f>
        <v/>
      </c>
      <c r="Y102" s="466"/>
      <c r="Z102" s="465"/>
      <c r="AA102" s="455"/>
      <c r="AB102" s="508" t="e">
        <f>VLOOKUP(N102,【参考】数式用!$A$3:$N$58,14,FALSE)</f>
        <v>#N/A</v>
      </c>
      <c r="AC102" s="508" t="str">
        <f>IFERROR(VLOOKUP(N102,【参考】数式用!$A$3:$N$58,14,FALSE),"")&amp;"_4_5"</f>
        <v>_4_5</v>
      </c>
      <c r="AD102" s="508" t="str">
        <f>IFERROR(VLOOKUP(N102,【参考】数式用!$A$3:$N$58,14,FALSE),"")&amp;"_6"</f>
        <v>_6</v>
      </c>
      <c r="AE102" s="509" t="str">
        <f>IFERROR(VLOOKUP(N102,【参考】数式用!$AI$5:$AJ$51, 2, FALSE), "")</f>
        <v/>
      </c>
      <c r="AF102" s="510" t="str">
        <f t="shared" si="2"/>
        <v/>
      </c>
      <c r="AG102" s="511" t="str">
        <f t="shared" si="3"/>
        <v/>
      </c>
      <c r="AH102" s="512" t="str">
        <f>IFERROR(VLOOKUP(N102,【参考】数式用!$AM$3:$AN$56, 2, FALSE), "")</f>
        <v/>
      </c>
      <c r="AI102" s="421"/>
      <c r="AJ102" s="394"/>
      <c r="AK102" s="394"/>
      <c r="AL102" s="394"/>
      <c r="AM102" s="394"/>
      <c r="AN102" s="394"/>
      <c r="AO102" s="394"/>
      <c r="AP102" s="394"/>
      <c r="AQ102" s="394"/>
    </row>
    <row r="103" spans="1:43" s="129" customFormat="1" ht="40.15" customHeight="1">
      <c r="A103" s="423">
        <v>90</v>
      </c>
      <c r="B103" s="878" t="str">
        <f>IF(基本情報入力シート!C134="","",基本情報入力シート!C134)</f>
        <v/>
      </c>
      <c r="C103" s="879"/>
      <c r="D103" s="879"/>
      <c r="E103" s="879"/>
      <c r="F103" s="879"/>
      <c r="G103" s="879"/>
      <c r="H103" s="879"/>
      <c r="I103" s="880"/>
      <c r="J103" s="424" t="str">
        <f>IF(基本情報入力シート!M134="","",基本情報入力シート!M134)</f>
        <v/>
      </c>
      <c r="K103" s="425" t="str">
        <f>IF(基本情報入力シート!R134="","",基本情報入力シート!R134)</f>
        <v/>
      </c>
      <c r="L103" s="425" t="str">
        <f>IF(基本情報入力シート!W134="","",基本情報入力シート!W134)</f>
        <v/>
      </c>
      <c r="M103" s="424" t="str">
        <f>IF(基本情報入力シート!X134="","",基本情報入力シート!X134)</f>
        <v/>
      </c>
      <c r="N103" s="426" t="str">
        <f>IF(基本情報入力シート!Y134="","",基本情報入力シート!Y134)</f>
        <v/>
      </c>
      <c r="O103" s="452"/>
      <c r="P103" s="456"/>
      <c r="Q103" s="38" t="str">
        <f>IFERROR(ROUNDDOWN(P103*VLOOKUP(N103,【参考】数式用!$V$2:$AA$58,MATCH(O103,【参考】数式用!$X$4:$AA$4)+2,FALSE)*0.5, 0), "")</f>
        <v/>
      </c>
      <c r="R103" s="457"/>
      <c r="S103" s="881"/>
      <c r="T103" s="881"/>
      <c r="U103" s="455"/>
      <c r="V103" s="464"/>
      <c r="W103" s="465"/>
      <c r="X103" s="427" t="str">
        <f>IFERROR(IF(V103="ー", "", ROUNDDOWN(W103*VLOOKUP(N103,【参考】数式用!$V$2:$AG$51,MATCH(V103,【参考】数式用!$AB$4:$AG$4)+6,FALSE)*0.5, 0)), "")</f>
        <v/>
      </c>
      <c r="Y103" s="466"/>
      <c r="Z103" s="465"/>
      <c r="AA103" s="455"/>
      <c r="AB103" s="508" t="e">
        <f>VLOOKUP(N103,【参考】数式用!$A$3:$N$58,14,FALSE)</f>
        <v>#N/A</v>
      </c>
      <c r="AC103" s="508" t="str">
        <f>IFERROR(VLOOKUP(N103,【参考】数式用!$A$3:$N$58,14,FALSE),"")&amp;"_4_5"</f>
        <v>_4_5</v>
      </c>
      <c r="AD103" s="508" t="str">
        <f>IFERROR(VLOOKUP(N103,【参考】数式用!$A$3:$N$58,14,FALSE),"")&amp;"_6"</f>
        <v>_6</v>
      </c>
      <c r="AE103" s="509" t="str">
        <f>IFERROR(VLOOKUP(N103,【参考】数式用!$AI$5:$AJ$51, 2, FALSE), "")</f>
        <v/>
      </c>
      <c r="AF103" s="510" t="str">
        <f t="shared" si="2"/>
        <v/>
      </c>
      <c r="AG103" s="511" t="str">
        <f t="shared" si="3"/>
        <v/>
      </c>
      <c r="AH103" s="512" t="str">
        <f>IFERROR(VLOOKUP(N103,【参考】数式用!$AM$3:$AN$56, 2, FALSE), "")</f>
        <v/>
      </c>
      <c r="AI103" s="421"/>
      <c r="AJ103" s="394"/>
      <c r="AK103" s="394"/>
      <c r="AL103" s="394"/>
      <c r="AM103" s="394"/>
      <c r="AN103" s="394"/>
      <c r="AO103" s="394"/>
      <c r="AP103" s="394"/>
      <c r="AQ103" s="394"/>
    </row>
    <row r="104" spans="1:43" s="129" customFormat="1" ht="40.15" customHeight="1">
      <c r="A104" s="423">
        <v>91</v>
      </c>
      <c r="B104" s="878" t="str">
        <f>IF(基本情報入力シート!C135="","",基本情報入力シート!C135)</f>
        <v/>
      </c>
      <c r="C104" s="879"/>
      <c r="D104" s="879"/>
      <c r="E104" s="879"/>
      <c r="F104" s="879"/>
      <c r="G104" s="879"/>
      <c r="H104" s="879"/>
      <c r="I104" s="880"/>
      <c r="J104" s="424" t="str">
        <f>IF(基本情報入力シート!M135="","",基本情報入力シート!M135)</f>
        <v/>
      </c>
      <c r="K104" s="425" t="str">
        <f>IF(基本情報入力シート!R135="","",基本情報入力シート!R135)</f>
        <v/>
      </c>
      <c r="L104" s="425" t="str">
        <f>IF(基本情報入力シート!W135="","",基本情報入力シート!W135)</f>
        <v/>
      </c>
      <c r="M104" s="424" t="str">
        <f>IF(基本情報入力シート!X135="","",基本情報入力シート!X135)</f>
        <v/>
      </c>
      <c r="N104" s="426" t="str">
        <f>IF(基本情報入力シート!Y135="","",基本情報入力シート!Y135)</f>
        <v/>
      </c>
      <c r="O104" s="452"/>
      <c r="P104" s="456"/>
      <c r="Q104" s="38" t="str">
        <f>IFERROR(ROUNDDOWN(P104*VLOOKUP(N104,【参考】数式用!$V$2:$AA$58,MATCH(O104,【参考】数式用!$X$4:$AA$4)+2,FALSE)*0.5, 0), "")</f>
        <v/>
      </c>
      <c r="R104" s="457"/>
      <c r="S104" s="881"/>
      <c r="T104" s="881"/>
      <c r="U104" s="455"/>
      <c r="V104" s="464"/>
      <c r="W104" s="465"/>
      <c r="X104" s="427" t="str">
        <f>IFERROR(IF(V104="ー", "", ROUNDDOWN(W104*VLOOKUP(N104,【参考】数式用!$V$2:$AG$51,MATCH(V104,【参考】数式用!$AB$4:$AG$4)+6,FALSE)*0.5, 0)), "")</f>
        <v/>
      </c>
      <c r="Y104" s="466"/>
      <c r="Z104" s="465"/>
      <c r="AA104" s="455"/>
      <c r="AB104" s="508" t="e">
        <f>VLOOKUP(N104,【参考】数式用!$A$3:$N$58,14,FALSE)</f>
        <v>#N/A</v>
      </c>
      <c r="AC104" s="508" t="str">
        <f>IFERROR(VLOOKUP(N104,【参考】数式用!$A$3:$N$58,14,FALSE),"")&amp;"_4_5"</f>
        <v>_4_5</v>
      </c>
      <c r="AD104" s="508" t="str">
        <f>IFERROR(VLOOKUP(N104,【参考】数式用!$A$3:$N$58,14,FALSE),"")&amp;"_6"</f>
        <v>_6</v>
      </c>
      <c r="AE104" s="509" t="str">
        <f>IFERROR(VLOOKUP(N104,【参考】数式用!$AI$5:$AJ$51, 2, FALSE), "")</f>
        <v/>
      </c>
      <c r="AF104" s="510" t="str">
        <f t="shared" si="2"/>
        <v/>
      </c>
      <c r="AG104" s="511" t="str">
        <f t="shared" si="3"/>
        <v/>
      </c>
      <c r="AH104" s="512" t="str">
        <f>IFERROR(VLOOKUP(N104,【参考】数式用!$AM$3:$AN$56, 2, FALSE), "")</f>
        <v/>
      </c>
      <c r="AI104" s="421"/>
      <c r="AJ104" s="394"/>
      <c r="AK104" s="394"/>
      <c r="AL104" s="394"/>
      <c r="AM104" s="394"/>
      <c r="AN104" s="394"/>
      <c r="AO104" s="394"/>
      <c r="AP104" s="394"/>
      <c r="AQ104" s="394"/>
    </row>
    <row r="105" spans="1:43" s="129" customFormat="1" ht="40.15" customHeight="1">
      <c r="A105" s="423">
        <v>92</v>
      </c>
      <c r="B105" s="878" t="str">
        <f>IF(基本情報入力シート!C136="","",基本情報入力シート!C136)</f>
        <v/>
      </c>
      <c r="C105" s="879"/>
      <c r="D105" s="879"/>
      <c r="E105" s="879"/>
      <c r="F105" s="879"/>
      <c r="G105" s="879"/>
      <c r="H105" s="879"/>
      <c r="I105" s="880"/>
      <c r="J105" s="424" t="str">
        <f>IF(基本情報入力シート!M136="","",基本情報入力シート!M136)</f>
        <v/>
      </c>
      <c r="K105" s="425" t="str">
        <f>IF(基本情報入力シート!R136="","",基本情報入力シート!R136)</f>
        <v/>
      </c>
      <c r="L105" s="425" t="str">
        <f>IF(基本情報入力シート!W136="","",基本情報入力シート!W136)</f>
        <v/>
      </c>
      <c r="M105" s="424" t="str">
        <f>IF(基本情報入力シート!X136="","",基本情報入力シート!X136)</f>
        <v/>
      </c>
      <c r="N105" s="426" t="str">
        <f>IF(基本情報入力シート!Y136="","",基本情報入力シート!Y136)</f>
        <v/>
      </c>
      <c r="O105" s="452"/>
      <c r="P105" s="456"/>
      <c r="Q105" s="38" t="str">
        <f>IFERROR(ROUNDDOWN(P105*VLOOKUP(N105,【参考】数式用!$V$2:$AA$58,MATCH(O105,【参考】数式用!$X$4:$AA$4)+2,FALSE)*0.5, 0), "")</f>
        <v/>
      </c>
      <c r="R105" s="457"/>
      <c r="S105" s="881"/>
      <c r="T105" s="881"/>
      <c r="U105" s="455"/>
      <c r="V105" s="464"/>
      <c r="W105" s="465"/>
      <c r="X105" s="427" t="str">
        <f>IFERROR(IF(V105="ー", "", ROUNDDOWN(W105*VLOOKUP(N105,【参考】数式用!$V$2:$AG$51,MATCH(V105,【参考】数式用!$AB$4:$AG$4)+6,FALSE)*0.5, 0)), "")</f>
        <v/>
      </c>
      <c r="Y105" s="466"/>
      <c r="Z105" s="465"/>
      <c r="AA105" s="455"/>
      <c r="AB105" s="508" t="e">
        <f>VLOOKUP(N105,【参考】数式用!$A$3:$N$58,14,FALSE)</f>
        <v>#N/A</v>
      </c>
      <c r="AC105" s="508" t="str">
        <f>IFERROR(VLOOKUP(N105,【参考】数式用!$A$3:$N$58,14,FALSE),"")&amp;"_4_5"</f>
        <v>_4_5</v>
      </c>
      <c r="AD105" s="508" t="str">
        <f>IFERROR(VLOOKUP(N105,【参考】数式用!$A$3:$N$58,14,FALSE),"")&amp;"_6"</f>
        <v>_6</v>
      </c>
      <c r="AE105" s="509" t="str">
        <f>IFERROR(VLOOKUP(N105,【参考】数式用!$AI$5:$AJ$51, 2, FALSE), "")</f>
        <v/>
      </c>
      <c r="AF105" s="510" t="str">
        <f t="shared" si="2"/>
        <v/>
      </c>
      <c r="AG105" s="511" t="str">
        <f t="shared" si="3"/>
        <v/>
      </c>
      <c r="AH105" s="512" t="str">
        <f>IFERROR(VLOOKUP(N105,【参考】数式用!$AM$3:$AN$56, 2, FALSE), "")</f>
        <v/>
      </c>
      <c r="AI105" s="421"/>
      <c r="AJ105" s="394"/>
      <c r="AK105" s="394"/>
      <c r="AL105" s="394"/>
      <c r="AM105" s="394"/>
      <c r="AN105" s="394"/>
      <c r="AO105" s="394"/>
      <c r="AP105" s="394"/>
      <c r="AQ105" s="394"/>
    </row>
    <row r="106" spans="1:43" s="129" customFormat="1" ht="40.15" customHeight="1">
      <c r="A106" s="423">
        <v>93</v>
      </c>
      <c r="B106" s="878" t="str">
        <f>IF(基本情報入力シート!C137="","",基本情報入力シート!C137)</f>
        <v/>
      </c>
      <c r="C106" s="879"/>
      <c r="D106" s="879"/>
      <c r="E106" s="879"/>
      <c r="F106" s="879"/>
      <c r="G106" s="879"/>
      <c r="H106" s="879"/>
      <c r="I106" s="880"/>
      <c r="J106" s="424" t="str">
        <f>IF(基本情報入力シート!M137="","",基本情報入力シート!M137)</f>
        <v/>
      </c>
      <c r="K106" s="425" t="str">
        <f>IF(基本情報入力シート!R137="","",基本情報入力シート!R137)</f>
        <v/>
      </c>
      <c r="L106" s="425" t="str">
        <f>IF(基本情報入力シート!W137="","",基本情報入力シート!W137)</f>
        <v/>
      </c>
      <c r="M106" s="424" t="str">
        <f>IF(基本情報入力シート!X137="","",基本情報入力シート!X137)</f>
        <v/>
      </c>
      <c r="N106" s="426" t="str">
        <f>IF(基本情報入力シート!Y137="","",基本情報入力シート!Y137)</f>
        <v/>
      </c>
      <c r="O106" s="452"/>
      <c r="P106" s="456"/>
      <c r="Q106" s="38" t="str">
        <f>IFERROR(ROUNDDOWN(P106*VLOOKUP(N106,【参考】数式用!$V$2:$AA$58,MATCH(O106,【参考】数式用!$X$4:$AA$4)+2,FALSE)*0.5, 0), "")</f>
        <v/>
      </c>
      <c r="R106" s="457"/>
      <c r="S106" s="881"/>
      <c r="T106" s="881"/>
      <c r="U106" s="455"/>
      <c r="V106" s="464"/>
      <c r="W106" s="465"/>
      <c r="X106" s="427" t="str">
        <f>IFERROR(IF(V106="ー", "", ROUNDDOWN(W106*VLOOKUP(N106,【参考】数式用!$V$2:$AG$51,MATCH(V106,【参考】数式用!$AB$4:$AG$4)+6,FALSE)*0.5, 0)), "")</f>
        <v/>
      </c>
      <c r="Y106" s="466"/>
      <c r="Z106" s="465"/>
      <c r="AA106" s="455"/>
      <c r="AB106" s="508" t="e">
        <f>VLOOKUP(N106,【参考】数式用!$A$3:$N$58,14,FALSE)</f>
        <v>#N/A</v>
      </c>
      <c r="AC106" s="508" t="str">
        <f>IFERROR(VLOOKUP(N106,【参考】数式用!$A$3:$N$58,14,FALSE),"")&amp;"_4_5"</f>
        <v>_4_5</v>
      </c>
      <c r="AD106" s="508" t="str">
        <f>IFERROR(VLOOKUP(N106,【参考】数式用!$A$3:$N$58,14,FALSE),"")&amp;"_6"</f>
        <v>_6</v>
      </c>
      <c r="AE106" s="509" t="str">
        <f>IFERROR(VLOOKUP(N106,【参考】数式用!$AI$5:$AJ$51, 2, FALSE), "")</f>
        <v/>
      </c>
      <c r="AF106" s="510" t="str">
        <f t="shared" si="2"/>
        <v/>
      </c>
      <c r="AG106" s="511" t="str">
        <f t="shared" si="3"/>
        <v/>
      </c>
      <c r="AH106" s="512" t="str">
        <f>IFERROR(VLOOKUP(N106,【参考】数式用!$AM$3:$AN$56, 2, FALSE), "")</f>
        <v/>
      </c>
      <c r="AI106" s="421"/>
      <c r="AJ106" s="394"/>
      <c r="AK106" s="394"/>
      <c r="AL106" s="394"/>
      <c r="AM106" s="394"/>
      <c r="AN106" s="394"/>
      <c r="AO106" s="394"/>
      <c r="AP106" s="394"/>
      <c r="AQ106" s="394"/>
    </row>
    <row r="107" spans="1:43" s="129" customFormat="1" ht="40.15" customHeight="1">
      <c r="A107" s="423">
        <v>94</v>
      </c>
      <c r="B107" s="878" t="str">
        <f>IF(基本情報入力シート!C138="","",基本情報入力シート!C138)</f>
        <v/>
      </c>
      <c r="C107" s="879"/>
      <c r="D107" s="879"/>
      <c r="E107" s="879"/>
      <c r="F107" s="879"/>
      <c r="G107" s="879"/>
      <c r="H107" s="879"/>
      <c r="I107" s="880"/>
      <c r="J107" s="424" t="str">
        <f>IF(基本情報入力シート!M138="","",基本情報入力シート!M138)</f>
        <v/>
      </c>
      <c r="K107" s="425" t="str">
        <f>IF(基本情報入力シート!R138="","",基本情報入力シート!R138)</f>
        <v/>
      </c>
      <c r="L107" s="425" t="str">
        <f>IF(基本情報入力シート!W138="","",基本情報入力シート!W138)</f>
        <v/>
      </c>
      <c r="M107" s="424" t="str">
        <f>IF(基本情報入力シート!X138="","",基本情報入力シート!X138)</f>
        <v/>
      </c>
      <c r="N107" s="426" t="str">
        <f>IF(基本情報入力シート!Y138="","",基本情報入力シート!Y138)</f>
        <v/>
      </c>
      <c r="O107" s="452"/>
      <c r="P107" s="456"/>
      <c r="Q107" s="38" t="str">
        <f>IFERROR(ROUNDDOWN(P107*VLOOKUP(N107,【参考】数式用!$V$2:$AA$58,MATCH(O107,【参考】数式用!$X$4:$AA$4)+2,FALSE)*0.5, 0), "")</f>
        <v/>
      </c>
      <c r="R107" s="457"/>
      <c r="S107" s="881"/>
      <c r="T107" s="881"/>
      <c r="U107" s="455"/>
      <c r="V107" s="464"/>
      <c r="W107" s="465"/>
      <c r="X107" s="427" t="str">
        <f>IFERROR(IF(V107="ー", "", ROUNDDOWN(W107*VLOOKUP(N107,【参考】数式用!$V$2:$AG$51,MATCH(V107,【参考】数式用!$AB$4:$AG$4)+6,FALSE)*0.5, 0)), "")</f>
        <v/>
      </c>
      <c r="Y107" s="466"/>
      <c r="Z107" s="465"/>
      <c r="AA107" s="455"/>
      <c r="AB107" s="508" t="e">
        <f>VLOOKUP(N107,【参考】数式用!$A$3:$N$58,14,FALSE)</f>
        <v>#N/A</v>
      </c>
      <c r="AC107" s="508" t="str">
        <f>IFERROR(VLOOKUP(N107,【参考】数式用!$A$3:$N$58,14,FALSE),"")&amp;"_4_5"</f>
        <v>_4_5</v>
      </c>
      <c r="AD107" s="508" t="str">
        <f>IFERROR(VLOOKUP(N107,【参考】数式用!$A$3:$N$58,14,FALSE),"")&amp;"_6"</f>
        <v>_6</v>
      </c>
      <c r="AE107" s="509" t="str">
        <f>IFERROR(VLOOKUP(N107,【参考】数式用!$AI$5:$AJ$51, 2, FALSE), "")</f>
        <v/>
      </c>
      <c r="AF107" s="510" t="str">
        <f t="shared" si="2"/>
        <v/>
      </c>
      <c r="AG107" s="511" t="str">
        <f t="shared" si="3"/>
        <v/>
      </c>
      <c r="AH107" s="512" t="str">
        <f>IFERROR(VLOOKUP(N107,【参考】数式用!$AM$3:$AN$56, 2, FALSE), "")</f>
        <v/>
      </c>
      <c r="AI107" s="421"/>
      <c r="AJ107" s="394"/>
      <c r="AK107" s="394"/>
      <c r="AL107" s="394"/>
      <c r="AM107" s="394"/>
      <c r="AN107" s="394"/>
      <c r="AO107" s="394"/>
      <c r="AP107" s="394"/>
      <c r="AQ107" s="394"/>
    </row>
    <row r="108" spans="1:43" s="129" customFormat="1" ht="40.15" customHeight="1">
      <c r="A108" s="423">
        <v>95</v>
      </c>
      <c r="B108" s="878" t="str">
        <f>IF(基本情報入力シート!C139="","",基本情報入力シート!C139)</f>
        <v/>
      </c>
      <c r="C108" s="879"/>
      <c r="D108" s="879"/>
      <c r="E108" s="879"/>
      <c r="F108" s="879"/>
      <c r="G108" s="879"/>
      <c r="H108" s="879"/>
      <c r="I108" s="880"/>
      <c r="J108" s="424" t="str">
        <f>IF(基本情報入力シート!M139="","",基本情報入力シート!M139)</f>
        <v/>
      </c>
      <c r="K108" s="425" t="str">
        <f>IF(基本情報入力シート!R139="","",基本情報入力シート!R139)</f>
        <v/>
      </c>
      <c r="L108" s="425" t="str">
        <f>IF(基本情報入力シート!W139="","",基本情報入力シート!W139)</f>
        <v/>
      </c>
      <c r="M108" s="424" t="str">
        <f>IF(基本情報入力シート!X139="","",基本情報入力シート!X139)</f>
        <v/>
      </c>
      <c r="N108" s="426" t="str">
        <f>IF(基本情報入力シート!Y139="","",基本情報入力シート!Y139)</f>
        <v/>
      </c>
      <c r="O108" s="452"/>
      <c r="P108" s="456"/>
      <c r="Q108" s="38" t="str">
        <f>IFERROR(ROUNDDOWN(P108*VLOOKUP(N108,【参考】数式用!$V$2:$AA$58,MATCH(O108,【参考】数式用!$X$4:$AA$4)+2,FALSE)*0.5, 0), "")</f>
        <v/>
      </c>
      <c r="R108" s="457"/>
      <c r="S108" s="881"/>
      <c r="T108" s="881"/>
      <c r="U108" s="455"/>
      <c r="V108" s="464"/>
      <c r="W108" s="465"/>
      <c r="X108" s="427" t="str">
        <f>IFERROR(IF(V108="ー", "", ROUNDDOWN(W108*VLOOKUP(N108,【参考】数式用!$V$2:$AG$51,MATCH(V108,【参考】数式用!$AB$4:$AG$4)+6,FALSE)*0.5, 0)), "")</f>
        <v/>
      </c>
      <c r="Y108" s="466"/>
      <c r="Z108" s="465"/>
      <c r="AA108" s="455"/>
      <c r="AB108" s="508" t="e">
        <f>VLOOKUP(N108,【参考】数式用!$A$3:$N$58,14,FALSE)</f>
        <v>#N/A</v>
      </c>
      <c r="AC108" s="508" t="str">
        <f>IFERROR(VLOOKUP(N108,【参考】数式用!$A$3:$N$58,14,FALSE),"")&amp;"_4_5"</f>
        <v>_4_5</v>
      </c>
      <c r="AD108" s="508" t="str">
        <f>IFERROR(VLOOKUP(N108,【参考】数式用!$A$3:$N$58,14,FALSE),"")&amp;"_6"</f>
        <v>_6</v>
      </c>
      <c r="AE108" s="509" t="str">
        <f>IFERROR(VLOOKUP(N108,【参考】数式用!$AI$5:$AJ$51, 2, FALSE), "")</f>
        <v/>
      </c>
      <c r="AF108" s="510" t="str">
        <f t="shared" si="2"/>
        <v/>
      </c>
      <c r="AG108" s="511" t="str">
        <f t="shared" si="3"/>
        <v/>
      </c>
      <c r="AH108" s="512" t="str">
        <f>IFERROR(VLOOKUP(N108,【参考】数式用!$AM$3:$AN$56, 2, FALSE), "")</f>
        <v/>
      </c>
      <c r="AI108" s="421"/>
      <c r="AJ108" s="394"/>
      <c r="AK108" s="394"/>
      <c r="AL108" s="394"/>
      <c r="AM108" s="394"/>
      <c r="AN108" s="394"/>
      <c r="AO108" s="394"/>
      <c r="AP108" s="394"/>
      <c r="AQ108" s="394"/>
    </row>
    <row r="109" spans="1:43" s="129" customFormat="1" ht="40.15" customHeight="1">
      <c r="A109" s="423">
        <v>96</v>
      </c>
      <c r="B109" s="878" t="str">
        <f>IF(基本情報入力シート!C140="","",基本情報入力シート!C140)</f>
        <v/>
      </c>
      <c r="C109" s="879"/>
      <c r="D109" s="879"/>
      <c r="E109" s="879"/>
      <c r="F109" s="879"/>
      <c r="G109" s="879"/>
      <c r="H109" s="879"/>
      <c r="I109" s="880"/>
      <c r="J109" s="424" t="str">
        <f>IF(基本情報入力シート!M140="","",基本情報入力シート!M140)</f>
        <v/>
      </c>
      <c r="K109" s="425" t="str">
        <f>IF(基本情報入力シート!R140="","",基本情報入力シート!R140)</f>
        <v/>
      </c>
      <c r="L109" s="425" t="str">
        <f>IF(基本情報入力シート!W140="","",基本情報入力シート!W140)</f>
        <v/>
      </c>
      <c r="M109" s="424" t="str">
        <f>IF(基本情報入力シート!X140="","",基本情報入力シート!X140)</f>
        <v/>
      </c>
      <c r="N109" s="426" t="str">
        <f>IF(基本情報入力シート!Y140="","",基本情報入力シート!Y140)</f>
        <v/>
      </c>
      <c r="O109" s="452"/>
      <c r="P109" s="456"/>
      <c r="Q109" s="38" t="str">
        <f>IFERROR(ROUNDDOWN(P109*VLOOKUP(N109,【参考】数式用!$V$2:$AA$58,MATCH(O109,【参考】数式用!$X$4:$AA$4)+2,FALSE)*0.5, 0), "")</f>
        <v/>
      </c>
      <c r="R109" s="457"/>
      <c r="S109" s="881"/>
      <c r="T109" s="881"/>
      <c r="U109" s="455"/>
      <c r="V109" s="464"/>
      <c r="W109" s="465"/>
      <c r="X109" s="427" t="str">
        <f>IFERROR(IF(V109="ー", "", ROUNDDOWN(W109*VLOOKUP(N109,【参考】数式用!$V$2:$AG$51,MATCH(V109,【参考】数式用!$AB$4:$AG$4)+6,FALSE)*0.5, 0)), "")</f>
        <v/>
      </c>
      <c r="Y109" s="466"/>
      <c r="Z109" s="465"/>
      <c r="AA109" s="455"/>
      <c r="AB109" s="508" t="e">
        <f>VLOOKUP(N109,【参考】数式用!$A$3:$N$58,14,FALSE)</f>
        <v>#N/A</v>
      </c>
      <c r="AC109" s="508" t="str">
        <f>IFERROR(VLOOKUP(N109,【参考】数式用!$A$3:$N$58,14,FALSE),"")&amp;"_4_5"</f>
        <v>_4_5</v>
      </c>
      <c r="AD109" s="508" t="str">
        <f>IFERROR(VLOOKUP(N109,【参考】数式用!$A$3:$N$58,14,FALSE),"")&amp;"_6"</f>
        <v>_6</v>
      </c>
      <c r="AE109" s="509" t="str">
        <f>IFERROR(VLOOKUP(N109,【参考】数式用!$AI$5:$AJ$51, 2, FALSE), "")</f>
        <v/>
      </c>
      <c r="AF109" s="510" t="str">
        <f t="shared" si="2"/>
        <v/>
      </c>
      <c r="AG109" s="511" t="str">
        <f t="shared" si="3"/>
        <v/>
      </c>
      <c r="AH109" s="512" t="str">
        <f>IFERROR(VLOOKUP(N109,【参考】数式用!$AM$3:$AN$56, 2, FALSE), "")</f>
        <v/>
      </c>
      <c r="AI109" s="421"/>
      <c r="AJ109" s="394"/>
      <c r="AK109" s="394"/>
      <c r="AL109" s="394"/>
      <c r="AM109" s="394"/>
      <c r="AN109" s="394"/>
      <c r="AO109" s="394"/>
      <c r="AP109" s="394"/>
      <c r="AQ109" s="394"/>
    </row>
    <row r="110" spans="1:43" s="129" customFormat="1" ht="40.15" customHeight="1">
      <c r="A110" s="423">
        <v>97</v>
      </c>
      <c r="B110" s="878" t="str">
        <f>IF(基本情報入力シート!C141="","",基本情報入力シート!C141)</f>
        <v/>
      </c>
      <c r="C110" s="879"/>
      <c r="D110" s="879"/>
      <c r="E110" s="879"/>
      <c r="F110" s="879"/>
      <c r="G110" s="879"/>
      <c r="H110" s="879"/>
      <c r="I110" s="880"/>
      <c r="J110" s="424" t="str">
        <f>IF(基本情報入力シート!M141="","",基本情報入力シート!M141)</f>
        <v/>
      </c>
      <c r="K110" s="425" t="str">
        <f>IF(基本情報入力シート!R141="","",基本情報入力シート!R141)</f>
        <v/>
      </c>
      <c r="L110" s="425" t="str">
        <f>IF(基本情報入力シート!W141="","",基本情報入力シート!W141)</f>
        <v/>
      </c>
      <c r="M110" s="424" t="str">
        <f>IF(基本情報入力シート!X141="","",基本情報入力シート!X141)</f>
        <v/>
      </c>
      <c r="N110" s="426" t="str">
        <f>IF(基本情報入力シート!Y141="","",基本情報入力シート!Y141)</f>
        <v/>
      </c>
      <c r="O110" s="452"/>
      <c r="P110" s="456"/>
      <c r="Q110" s="38" t="str">
        <f>IFERROR(ROUNDDOWN(P110*VLOOKUP(N110,【参考】数式用!$V$2:$AA$58,MATCH(O110,【参考】数式用!$X$4:$AA$4)+2,FALSE)*0.5, 0), "")</f>
        <v/>
      </c>
      <c r="R110" s="457"/>
      <c r="S110" s="881"/>
      <c r="T110" s="881"/>
      <c r="U110" s="455"/>
      <c r="V110" s="464"/>
      <c r="W110" s="465"/>
      <c r="X110" s="427" t="str">
        <f>IFERROR(IF(V110="ー", "", ROUNDDOWN(W110*VLOOKUP(N110,【参考】数式用!$V$2:$AG$51,MATCH(V110,【参考】数式用!$AB$4:$AG$4)+6,FALSE)*0.5, 0)), "")</f>
        <v/>
      </c>
      <c r="Y110" s="466"/>
      <c r="Z110" s="465"/>
      <c r="AA110" s="455"/>
      <c r="AB110" s="508" t="e">
        <f>VLOOKUP(N110,【参考】数式用!$A$3:$N$58,14,FALSE)</f>
        <v>#N/A</v>
      </c>
      <c r="AC110" s="508" t="str">
        <f>IFERROR(VLOOKUP(N110,【参考】数式用!$A$3:$N$58,14,FALSE),"")&amp;"_4_5"</f>
        <v>_4_5</v>
      </c>
      <c r="AD110" s="508" t="str">
        <f>IFERROR(VLOOKUP(N110,【参考】数式用!$A$3:$N$58,14,FALSE),"")&amp;"_6"</f>
        <v>_6</v>
      </c>
      <c r="AE110" s="509" t="str">
        <f>IFERROR(VLOOKUP(N110,【参考】数式用!$AI$5:$AJ$51, 2, FALSE), "")</f>
        <v/>
      </c>
      <c r="AF110" s="510" t="str">
        <f t="shared" si="2"/>
        <v/>
      </c>
      <c r="AG110" s="511" t="str">
        <f t="shared" si="3"/>
        <v/>
      </c>
      <c r="AH110" s="512" t="str">
        <f>IFERROR(VLOOKUP(N110,【参考】数式用!$AM$3:$AN$56, 2, FALSE), "")</f>
        <v/>
      </c>
      <c r="AI110" s="421"/>
      <c r="AJ110" s="394"/>
      <c r="AK110" s="394"/>
      <c r="AL110" s="394"/>
      <c r="AM110" s="394"/>
      <c r="AN110" s="394"/>
      <c r="AO110" s="394"/>
      <c r="AP110" s="394"/>
      <c r="AQ110" s="394"/>
    </row>
    <row r="111" spans="1:43" s="129" customFormat="1" ht="40.15" customHeight="1">
      <c r="A111" s="423">
        <v>98</v>
      </c>
      <c r="B111" s="878" t="str">
        <f>IF(基本情報入力シート!C142="","",基本情報入力シート!C142)</f>
        <v/>
      </c>
      <c r="C111" s="879"/>
      <c r="D111" s="879"/>
      <c r="E111" s="879"/>
      <c r="F111" s="879"/>
      <c r="G111" s="879"/>
      <c r="H111" s="879"/>
      <c r="I111" s="880"/>
      <c r="J111" s="424" t="str">
        <f>IF(基本情報入力シート!M142="","",基本情報入力シート!M142)</f>
        <v/>
      </c>
      <c r="K111" s="425" t="str">
        <f>IF(基本情報入力シート!R142="","",基本情報入力シート!R142)</f>
        <v/>
      </c>
      <c r="L111" s="425" t="str">
        <f>IF(基本情報入力シート!W142="","",基本情報入力シート!W142)</f>
        <v/>
      </c>
      <c r="M111" s="424" t="str">
        <f>IF(基本情報入力シート!X142="","",基本情報入力シート!X142)</f>
        <v/>
      </c>
      <c r="N111" s="426" t="str">
        <f>IF(基本情報入力シート!Y142="","",基本情報入力シート!Y142)</f>
        <v/>
      </c>
      <c r="O111" s="452"/>
      <c r="P111" s="456"/>
      <c r="Q111" s="38" t="str">
        <f>IFERROR(ROUNDDOWN(P111*VLOOKUP(N111,【参考】数式用!$V$2:$AA$58,MATCH(O111,【参考】数式用!$X$4:$AA$4)+2,FALSE)*0.5, 0), "")</f>
        <v/>
      </c>
      <c r="R111" s="457"/>
      <c r="S111" s="881"/>
      <c r="T111" s="881"/>
      <c r="U111" s="455"/>
      <c r="V111" s="464"/>
      <c r="W111" s="465"/>
      <c r="X111" s="427" t="str">
        <f>IFERROR(IF(V111="ー", "", ROUNDDOWN(W111*VLOOKUP(N111,【参考】数式用!$V$2:$AG$51,MATCH(V111,【参考】数式用!$AB$4:$AG$4)+6,FALSE)*0.5, 0)), "")</f>
        <v/>
      </c>
      <c r="Y111" s="466"/>
      <c r="Z111" s="465"/>
      <c r="AA111" s="455"/>
      <c r="AB111" s="508" t="e">
        <f>VLOOKUP(N111,【参考】数式用!$A$3:$N$58,14,FALSE)</f>
        <v>#N/A</v>
      </c>
      <c r="AC111" s="508" t="str">
        <f>IFERROR(VLOOKUP(N111,【参考】数式用!$A$3:$N$58,14,FALSE),"")&amp;"_4_5"</f>
        <v>_4_5</v>
      </c>
      <c r="AD111" s="508" t="str">
        <f>IFERROR(VLOOKUP(N111,【参考】数式用!$A$3:$N$58,14,FALSE),"")&amp;"_6"</f>
        <v>_6</v>
      </c>
      <c r="AE111" s="509" t="str">
        <f>IFERROR(VLOOKUP(N111,【参考】数式用!$AI$5:$AJ$51, 2, FALSE), "")</f>
        <v/>
      </c>
      <c r="AF111" s="510" t="str">
        <f t="shared" si="2"/>
        <v/>
      </c>
      <c r="AG111" s="511" t="str">
        <f t="shared" si="3"/>
        <v/>
      </c>
      <c r="AH111" s="512" t="str">
        <f>IFERROR(VLOOKUP(N111,【参考】数式用!$AM$3:$AN$56, 2, FALSE), "")</f>
        <v/>
      </c>
      <c r="AI111" s="421"/>
      <c r="AJ111" s="394"/>
      <c r="AK111" s="394"/>
      <c r="AL111" s="394"/>
      <c r="AM111" s="394"/>
      <c r="AN111" s="394"/>
      <c r="AO111" s="394"/>
      <c r="AP111" s="394"/>
      <c r="AQ111" s="394"/>
    </row>
    <row r="112" spans="1:43" s="129" customFormat="1" ht="40.15" customHeight="1">
      <c r="A112" s="432">
        <v>99</v>
      </c>
      <c r="B112" s="909" t="str">
        <f>IF(基本情報入力シート!C143="","",基本情報入力シート!C143)</f>
        <v/>
      </c>
      <c r="C112" s="910"/>
      <c r="D112" s="910"/>
      <c r="E112" s="910"/>
      <c r="F112" s="910"/>
      <c r="G112" s="910"/>
      <c r="H112" s="910"/>
      <c r="I112" s="911"/>
      <c r="J112" s="424" t="str">
        <f>IF(基本情報入力シート!M143="","",基本情報入力シート!M143)</f>
        <v/>
      </c>
      <c r="K112" s="424" t="str">
        <f>IF(基本情報入力シート!R143="","",基本情報入力シート!R143)</f>
        <v/>
      </c>
      <c r="L112" s="424" t="str">
        <f>IF(基本情報入力シート!W143="","",基本情報入力シート!W143)</f>
        <v/>
      </c>
      <c r="M112" s="424" t="str">
        <f>IF(基本情報入力シート!X143="","",基本情報入力シート!X143)</f>
        <v/>
      </c>
      <c r="N112" s="433" t="str">
        <f>IF(基本情報入力シート!Y143="","",基本情報入力シート!Y143)</f>
        <v/>
      </c>
      <c r="O112" s="452"/>
      <c r="P112" s="456"/>
      <c r="Q112" s="38" t="str">
        <f>IFERROR(ROUNDDOWN(P112*VLOOKUP(N112,【参考】数式用!$V$2:$AA$58,MATCH(O112,【参考】数式用!$X$4:$AA$4)+2,FALSE)*0.5, 0), "")</f>
        <v/>
      </c>
      <c r="R112" s="457"/>
      <c r="S112" s="881"/>
      <c r="T112" s="881"/>
      <c r="U112" s="455"/>
      <c r="V112" s="464"/>
      <c r="W112" s="465"/>
      <c r="X112" s="427" t="str">
        <f>IFERROR(IF(V112="ー", "", ROUNDDOWN(W112*VLOOKUP(N112,【参考】数式用!$V$2:$AG$51,MATCH(V112,【参考】数式用!$AB$4:$AG$4)+6,FALSE)*0.5, 0)), "")</f>
        <v/>
      </c>
      <c r="Y112" s="466"/>
      <c r="Z112" s="465"/>
      <c r="AA112" s="455"/>
      <c r="AB112" s="508" t="e">
        <f>VLOOKUP(N112,【参考】数式用!$A$3:$N$58,14,FALSE)</f>
        <v>#N/A</v>
      </c>
      <c r="AC112" s="508" t="str">
        <f>IFERROR(VLOOKUP(N112,【参考】数式用!$A$3:$N$58,14,FALSE),"")&amp;"_4_5"</f>
        <v>_4_5</v>
      </c>
      <c r="AD112" s="508" t="str">
        <f>IFERROR(VLOOKUP(N112,【参考】数式用!$A$3:$N$58,14,FALSE),"")&amp;"_6"</f>
        <v>_6</v>
      </c>
      <c r="AE112" s="509" t="str">
        <f>IFERROR(VLOOKUP(N112,【参考】数式用!$AI$5:$AJ$51, 2, FALSE), "")</f>
        <v/>
      </c>
      <c r="AF112" s="510" t="str">
        <f t="shared" si="2"/>
        <v/>
      </c>
      <c r="AG112" s="511" t="str">
        <f t="shared" si="3"/>
        <v/>
      </c>
      <c r="AH112" s="512" t="str">
        <f>IFERROR(VLOOKUP(N112,【参考】数式用!$AM$3:$AN$56, 2, FALSE), "")</f>
        <v/>
      </c>
      <c r="AI112" s="421"/>
      <c r="AJ112" s="394"/>
      <c r="AK112" s="394"/>
      <c r="AL112" s="394"/>
      <c r="AM112" s="394"/>
      <c r="AN112" s="394"/>
      <c r="AO112" s="394"/>
      <c r="AP112" s="394"/>
      <c r="AQ112" s="394"/>
    </row>
    <row r="113" spans="1:43" s="129" customFormat="1" ht="40.15" customHeight="1" thickBot="1">
      <c r="A113" s="434">
        <v>100</v>
      </c>
      <c r="B113" s="906" t="str">
        <f>IF(基本情報入力シート!C144="","",基本情報入力シート!C144)</f>
        <v/>
      </c>
      <c r="C113" s="907"/>
      <c r="D113" s="907"/>
      <c r="E113" s="907"/>
      <c r="F113" s="907"/>
      <c r="G113" s="907"/>
      <c r="H113" s="907"/>
      <c r="I113" s="908"/>
      <c r="J113" s="435" t="str">
        <f>IF(基本情報入力シート!M144="","",基本情報入力シート!M144)</f>
        <v/>
      </c>
      <c r="K113" s="435" t="str">
        <f>IF(基本情報入力シート!R144="","",基本情報入力シート!R144)</f>
        <v/>
      </c>
      <c r="L113" s="435" t="str">
        <f>IF(基本情報入力シート!W144="","",基本情報入力シート!W144)</f>
        <v/>
      </c>
      <c r="M113" s="435" t="str">
        <f>IF(基本情報入力シート!X144="","",基本情報入力シート!X144)</f>
        <v/>
      </c>
      <c r="N113" s="436" t="str">
        <f>IF(基本情報入力シート!Y144="","",基本情報入力シート!Y144)</f>
        <v/>
      </c>
      <c r="O113" s="452"/>
      <c r="P113" s="459"/>
      <c r="Q113" s="38" t="str">
        <f>IFERROR(ROUNDDOWN(P113*VLOOKUP(N113,【参考】数式用!$V$2:$AA$58,MATCH(O113,【参考】数式用!$X$4:$AA$4)+2,FALSE)*0.5, 0), "")</f>
        <v/>
      </c>
      <c r="R113" s="457"/>
      <c r="S113" s="881"/>
      <c r="T113" s="881"/>
      <c r="U113" s="455"/>
      <c r="V113" s="464"/>
      <c r="W113" s="469"/>
      <c r="X113" s="437" t="str">
        <f>IFERROR(IF(V113="ー", "", ROUNDDOWN(W113*VLOOKUP(N113,【参考】数式用!$V$2:$AG$51,MATCH(V113,【参考】数式用!$AB$4:$AG$4)+6,FALSE)*0.5, 0)), "")</f>
        <v/>
      </c>
      <c r="Y113" s="466"/>
      <c r="Z113" s="468"/>
      <c r="AA113" s="455"/>
      <c r="AB113" s="508" t="e">
        <f>VLOOKUP(N113,【参考】数式用!$A$3:$N$58,14,FALSE)</f>
        <v>#N/A</v>
      </c>
      <c r="AC113" s="508" t="str">
        <f>IFERROR(VLOOKUP(N113,【参考】数式用!$A$3:$N$58,14,FALSE),"")&amp;"_4_5"</f>
        <v>_4_5</v>
      </c>
      <c r="AD113" s="508" t="str">
        <f>IFERROR(VLOOKUP(N113,【参考】数式用!$A$3:$N$58,14,FALSE),"")&amp;"_6"</f>
        <v>_6</v>
      </c>
      <c r="AE113" s="509" t="str">
        <f>IFERROR(VLOOKUP(N113,【参考】数式用!$AI$5:$AJ$51, 2, FALSE), "")</f>
        <v/>
      </c>
      <c r="AF113" s="510" t="str">
        <f t="shared" si="2"/>
        <v/>
      </c>
      <c r="AG113" s="511" t="str">
        <f t="shared" si="3"/>
        <v/>
      </c>
      <c r="AH113" s="512" t="str">
        <f>IFERROR(VLOOKUP(N113,【参考】数式用!$AM$3:$AN$56, 2, FALSE), "")</f>
        <v/>
      </c>
      <c r="AI113" s="421"/>
      <c r="AJ113" s="394"/>
      <c r="AK113" s="394"/>
      <c r="AL113" s="394"/>
      <c r="AM113" s="394"/>
      <c r="AN113" s="394"/>
      <c r="AO113" s="394"/>
      <c r="AP113" s="394"/>
      <c r="AQ113" s="394"/>
    </row>
  </sheetData>
  <sheetProtection algorithmName="SHA-512" hashValue="X9mnjgCHPc9KiuEUaZRvqWdNLXwAjmVs1k5knval8NbNjKq5xk71sE6cLAPovTlWLGSvqH3y1t+DRcnTU2sigw==" saltValue="9OYnQx4M2J4pFioLt5jxBg==" spinCount="100000" sheet="1" sort="0" autoFilter="0"/>
  <autoFilter ref="B13:N13" xr:uid="{391FBEF8-726C-49C3-BCA3-09F8343BC308}">
    <filterColumn colId="0" showButton="0"/>
    <filterColumn colId="1" showButton="0"/>
    <filterColumn colId="2" showButton="0"/>
    <filterColumn colId="3" showButton="0"/>
    <filterColumn colId="4" showButton="0"/>
    <filterColumn colId="5" showButton="0"/>
    <filterColumn colId="6" showButton="0"/>
  </autoFilter>
  <mergeCells count="251">
    <mergeCell ref="Z5:Z6"/>
    <mergeCell ref="A10:A13"/>
    <mergeCell ref="B10:I13"/>
    <mergeCell ref="J10:J13"/>
    <mergeCell ref="K10:L12"/>
    <mergeCell ref="Y1:Z1"/>
    <mergeCell ref="R5:S6"/>
    <mergeCell ref="R7:S8"/>
    <mergeCell ref="O10:AA10"/>
    <mergeCell ref="O11:U11"/>
    <mergeCell ref="U12:U13"/>
    <mergeCell ref="V11:AA11"/>
    <mergeCell ref="T7:X7"/>
    <mergeCell ref="T8:X8"/>
    <mergeCell ref="W1:X1"/>
    <mergeCell ref="Z7:Z8"/>
    <mergeCell ref="B6:C6"/>
    <mergeCell ref="D6:M6"/>
    <mergeCell ref="T5:X5"/>
    <mergeCell ref="T6:X6"/>
    <mergeCell ref="B7:P8"/>
    <mergeCell ref="O12:O13"/>
    <mergeCell ref="P12:P13"/>
    <mergeCell ref="S12:T12"/>
    <mergeCell ref="S105:T105"/>
    <mergeCell ref="B101:I101"/>
    <mergeCell ref="S101:T101"/>
    <mergeCell ref="B103:I103"/>
    <mergeCell ref="S103:T103"/>
    <mergeCell ref="B106:I106"/>
    <mergeCell ref="S106:T106"/>
    <mergeCell ref="B104:I104"/>
    <mergeCell ref="A3:E3"/>
    <mergeCell ref="F3:M3"/>
    <mergeCell ref="B5:M5"/>
    <mergeCell ref="B90:I90"/>
    <mergeCell ref="S90:T90"/>
    <mergeCell ref="B91:I91"/>
    <mergeCell ref="S91:T91"/>
    <mergeCell ref="B102:I102"/>
    <mergeCell ref="S102:T102"/>
    <mergeCell ref="B100:I100"/>
    <mergeCell ref="S100:T100"/>
    <mergeCell ref="S104:T104"/>
    <mergeCell ref="B105:I105"/>
    <mergeCell ref="B92:I92"/>
    <mergeCell ref="S92:T92"/>
    <mergeCell ref="B98:I98"/>
    <mergeCell ref="B113:I113"/>
    <mergeCell ref="S113:T113"/>
    <mergeCell ref="B110:I110"/>
    <mergeCell ref="S110:T110"/>
    <mergeCell ref="B111:I111"/>
    <mergeCell ref="S111:T111"/>
    <mergeCell ref="B112:I112"/>
    <mergeCell ref="S112:T112"/>
    <mergeCell ref="B107:I107"/>
    <mergeCell ref="S107:T107"/>
    <mergeCell ref="B108:I108"/>
    <mergeCell ref="S108:T108"/>
    <mergeCell ref="B109:I109"/>
    <mergeCell ref="S109:T109"/>
    <mergeCell ref="S98:T98"/>
    <mergeCell ref="B99:I99"/>
    <mergeCell ref="S99:T99"/>
    <mergeCell ref="B96:I96"/>
    <mergeCell ref="S96:T96"/>
    <mergeCell ref="B97:I97"/>
    <mergeCell ref="S97:T97"/>
    <mergeCell ref="B93:I93"/>
    <mergeCell ref="S93:T93"/>
    <mergeCell ref="B94:I94"/>
    <mergeCell ref="S94:T94"/>
    <mergeCell ref="B95:I95"/>
    <mergeCell ref="S95:T95"/>
    <mergeCell ref="B89:I89"/>
    <mergeCell ref="S89:T89"/>
    <mergeCell ref="B78:I78"/>
    <mergeCell ref="S78:T78"/>
    <mergeCell ref="B79:I79"/>
    <mergeCell ref="S79:T79"/>
    <mergeCell ref="B80:I80"/>
    <mergeCell ref="S80:T80"/>
    <mergeCell ref="B81:I81"/>
    <mergeCell ref="S81:T81"/>
    <mergeCell ref="B82:I82"/>
    <mergeCell ref="S82:T82"/>
    <mergeCell ref="B83:I83"/>
    <mergeCell ref="S83:T83"/>
    <mergeCell ref="B88:I88"/>
    <mergeCell ref="S88:T88"/>
    <mergeCell ref="B84:I84"/>
    <mergeCell ref="S84:T84"/>
    <mergeCell ref="B85:I85"/>
    <mergeCell ref="S85:T85"/>
    <mergeCell ref="B86:I86"/>
    <mergeCell ref="S86:T86"/>
    <mergeCell ref="B87:I87"/>
    <mergeCell ref="S87:T87"/>
    <mergeCell ref="B77:I77"/>
    <mergeCell ref="S77:T77"/>
    <mergeCell ref="B74:I74"/>
    <mergeCell ref="S74:T74"/>
    <mergeCell ref="B75:I75"/>
    <mergeCell ref="S75:T75"/>
    <mergeCell ref="B68:I68"/>
    <mergeCell ref="S68:T68"/>
    <mergeCell ref="B76:I76"/>
    <mergeCell ref="S76:T76"/>
    <mergeCell ref="B72:I72"/>
    <mergeCell ref="S72:T72"/>
    <mergeCell ref="B73:I73"/>
    <mergeCell ref="S73:T73"/>
    <mergeCell ref="B69:I69"/>
    <mergeCell ref="S69:T69"/>
    <mergeCell ref="B70:I70"/>
    <mergeCell ref="S70:T70"/>
    <mergeCell ref="B71:I71"/>
    <mergeCell ref="S71:T71"/>
    <mergeCell ref="B66:I66"/>
    <mergeCell ref="S66:T66"/>
    <mergeCell ref="B67:I67"/>
    <mergeCell ref="S67:T67"/>
    <mergeCell ref="B58:I58"/>
    <mergeCell ref="S58:T58"/>
    <mergeCell ref="B59:I59"/>
    <mergeCell ref="S59:T59"/>
    <mergeCell ref="B65:I65"/>
    <mergeCell ref="S65:T65"/>
    <mergeCell ref="B62:I62"/>
    <mergeCell ref="S62:T62"/>
    <mergeCell ref="B63:I63"/>
    <mergeCell ref="S63:T63"/>
    <mergeCell ref="B56:I56"/>
    <mergeCell ref="S56:T56"/>
    <mergeCell ref="B64:I64"/>
    <mergeCell ref="S64:T64"/>
    <mergeCell ref="B60:I60"/>
    <mergeCell ref="S60:T60"/>
    <mergeCell ref="B61:I61"/>
    <mergeCell ref="S61:T61"/>
    <mergeCell ref="B57:I57"/>
    <mergeCell ref="S57:T57"/>
    <mergeCell ref="B54:I54"/>
    <mergeCell ref="S54:T54"/>
    <mergeCell ref="B55:I55"/>
    <mergeCell ref="S55:T55"/>
    <mergeCell ref="B46:I46"/>
    <mergeCell ref="S46:T46"/>
    <mergeCell ref="B47:I47"/>
    <mergeCell ref="S47:T47"/>
    <mergeCell ref="B53:I53"/>
    <mergeCell ref="S53:T53"/>
    <mergeCell ref="B50:I50"/>
    <mergeCell ref="S50:T50"/>
    <mergeCell ref="B51:I51"/>
    <mergeCell ref="S51:T51"/>
    <mergeCell ref="B37:I37"/>
    <mergeCell ref="S37:T37"/>
    <mergeCell ref="B33:I33"/>
    <mergeCell ref="S33:T33"/>
    <mergeCell ref="B44:I44"/>
    <mergeCell ref="S44:T44"/>
    <mergeCell ref="B52:I52"/>
    <mergeCell ref="S52:T52"/>
    <mergeCell ref="B48:I48"/>
    <mergeCell ref="S48:T48"/>
    <mergeCell ref="B49:I49"/>
    <mergeCell ref="S49:T49"/>
    <mergeCell ref="B45:I45"/>
    <mergeCell ref="S45:T45"/>
    <mergeCell ref="B20:I20"/>
    <mergeCell ref="S20:T20"/>
    <mergeCell ref="B21:I21"/>
    <mergeCell ref="S21:T21"/>
    <mergeCell ref="B42:I42"/>
    <mergeCell ref="S42:T42"/>
    <mergeCell ref="B43:I43"/>
    <mergeCell ref="S43:T43"/>
    <mergeCell ref="B34:I34"/>
    <mergeCell ref="S34:T34"/>
    <mergeCell ref="B35:I35"/>
    <mergeCell ref="S35:T35"/>
    <mergeCell ref="B41:I41"/>
    <mergeCell ref="S41:T41"/>
    <mergeCell ref="B38:I38"/>
    <mergeCell ref="S38:T38"/>
    <mergeCell ref="B39:I39"/>
    <mergeCell ref="S39:T39"/>
    <mergeCell ref="B32:I32"/>
    <mergeCell ref="S32:T32"/>
    <mergeCell ref="B40:I40"/>
    <mergeCell ref="S40:T40"/>
    <mergeCell ref="B36:I36"/>
    <mergeCell ref="S36:T36"/>
    <mergeCell ref="B28:I28"/>
    <mergeCell ref="S28:T28"/>
    <mergeCell ref="B24:I24"/>
    <mergeCell ref="S24:T24"/>
    <mergeCell ref="B25:I25"/>
    <mergeCell ref="S25:T25"/>
    <mergeCell ref="B22:I22"/>
    <mergeCell ref="S22:T22"/>
    <mergeCell ref="B23:I23"/>
    <mergeCell ref="S23:T23"/>
    <mergeCell ref="B31:I31"/>
    <mergeCell ref="S31:T31"/>
    <mergeCell ref="B29:I29"/>
    <mergeCell ref="S29:T29"/>
    <mergeCell ref="B30:I30"/>
    <mergeCell ref="M10:M13"/>
    <mergeCell ref="N10:N13"/>
    <mergeCell ref="AK14:AL14"/>
    <mergeCell ref="AK15:AL15"/>
    <mergeCell ref="AF10:AG12"/>
    <mergeCell ref="B16:I16"/>
    <mergeCell ref="S16:T16"/>
    <mergeCell ref="S30:T30"/>
    <mergeCell ref="B26:I26"/>
    <mergeCell ref="S26:T26"/>
    <mergeCell ref="B27:I27"/>
    <mergeCell ref="S27:T27"/>
    <mergeCell ref="AD10:AD13"/>
    <mergeCell ref="AB10:AB13"/>
    <mergeCell ref="AE10:AE13"/>
    <mergeCell ref="AC10:AC13"/>
    <mergeCell ref="B17:I17"/>
    <mergeCell ref="S17:T17"/>
    <mergeCell ref="S14:T14"/>
    <mergeCell ref="B15:I15"/>
    <mergeCell ref="S15:T15"/>
    <mergeCell ref="B14:I14"/>
    <mergeCell ref="V12:V13"/>
    <mergeCell ref="W12:W13"/>
    <mergeCell ref="AK16:AL16"/>
    <mergeCell ref="AK17:AL17"/>
    <mergeCell ref="AK18:AL18"/>
    <mergeCell ref="AK19:AL19"/>
    <mergeCell ref="B18:I18"/>
    <mergeCell ref="S18:T18"/>
    <mergeCell ref="B19:I19"/>
    <mergeCell ref="S19:T19"/>
    <mergeCell ref="AK20:AL20"/>
    <mergeCell ref="AK21:AL21"/>
    <mergeCell ref="AH10:AH13"/>
    <mergeCell ref="S13:T13"/>
    <mergeCell ref="Q12:Q13"/>
    <mergeCell ref="R12:R13"/>
    <mergeCell ref="X12:X13"/>
    <mergeCell ref="Y12:Y13"/>
    <mergeCell ref="AA12:AA13"/>
  </mergeCells>
  <phoneticPr fontId="6"/>
  <conditionalFormatting sqref="O14:O113">
    <cfRule type="expression" dxfId="14" priority="5">
      <formula>N14&lt;&gt;""</formula>
    </cfRule>
  </conditionalFormatting>
  <conditionalFormatting sqref="O14:U113">
    <cfRule type="expression" dxfId="13" priority="1">
      <formula>OR(ISNUMBER(SEARCH("介護予防ケアマネジメント",$N14)),ISNUMBER(SEARCH("訪問看護",$N14)),ISNUMBER(SEARCH("介護予防訪問看護",$N14)),ISNUMBER(SEARCH("訪問リハビリテーション",$N14)),ISNUMBER(SEARCH("介護予防訪問リハビリテーション",$N14)),ISNUMBER(SEARCH("居宅介護支援",$N14)),ISNUMBER(SEARCH("介護予防支援",$N14)))</formula>
    </cfRule>
  </conditionalFormatting>
  <conditionalFormatting sqref="P14:P113">
    <cfRule type="expression" dxfId="12" priority="10">
      <formula>AB14="加算対象"</formula>
    </cfRule>
  </conditionalFormatting>
  <conditionalFormatting sqref="R14:R113">
    <cfRule type="expression" dxfId="11" priority="8">
      <formula>AB14="加算対象"</formula>
    </cfRule>
  </conditionalFormatting>
  <conditionalFormatting sqref="S14:T113">
    <cfRule type="expression" dxfId="10" priority="178">
      <formula>$AF14=""</formula>
    </cfRule>
  </conditionalFormatting>
  <conditionalFormatting sqref="U14:U113">
    <cfRule type="expression" dxfId="9" priority="2">
      <formula>AND(O14&lt;&gt;"",O14&lt;&gt;"対象外")</formula>
    </cfRule>
  </conditionalFormatting>
  <conditionalFormatting sqref="V14:V113">
    <cfRule type="expression" dxfId="8" priority="33">
      <formula>$N14&lt;&gt;""</formula>
    </cfRule>
  </conditionalFormatting>
  <conditionalFormatting sqref="W14:W113">
    <cfRule type="expression" dxfId="7" priority="4">
      <formula>V14=""</formula>
    </cfRule>
  </conditionalFormatting>
  <conditionalFormatting sqref="Y14:Y113">
    <cfRule type="expression" dxfId="6" priority="3">
      <formula>OR(V14="",V14="処遇改善加算")</formula>
    </cfRule>
  </conditionalFormatting>
  <conditionalFormatting sqref="Z5 Z7">
    <cfRule type="expression" dxfId="5" priority="45">
      <formula>$Z5="○"</formula>
    </cfRule>
  </conditionalFormatting>
  <conditionalFormatting sqref="Z14:Z113">
    <cfRule type="expression" dxfId="4" priority="179">
      <formula>$AG14=""</formula>
    </cfRule>
  </conditionalFormatting>
  <conditionalFormatting sqref="Z20">
    <cfRule type="expression" dxfId="3" priority="254">
      <formula>AB20&lt;&gt;""</formula>
    </cfRule>
  </conditionalFormatting>
  <conditionalFormatting sqref="AA14:AA113">
    <cfRule type="expression" dxfId="2" priority="252">
      <formula>AB14&lt;&gt;""</formula>
    </cfRule>
  </conditionalFormatting>
  <conditionalFormatting sqref="AB14:AB113">
    <cfRule type="expression" dxfId="1" priority="6">
      <formula>$AG14=""</formula>
    </cfRule>
  </conditionalFormatting>
  <conditionalFormatting sqref="AK14:AK21">
    <cfRule type="expression" dxfId="0" priority="23">
      <formula>AJ14=""</formula>
    </cfRule>
  </conditionalFormatting>
  <dataValidations xWindow="1074" yWindow="494" count="8">
    <dataValidation imeMode="halfAlpha" allowBlank="1" showInputMessage="1" showErrorMessage="1" sqref="B14:B113" xr:uid="{64693CF5-7C22-4473-86B1-0A80DDE43DB4}"/>
    <dataValidation type="whole" operator="greaterThanOrEqual" allowBlank="1" showInputMessage="1" showErrorMessage="1" sqref="Z14:Z113 S14:T113" xr:uid="{BA46A5C6-3631-4FAF-A0B7-308F13308903}">
      <formula1>0</formula1>
    </dataValidation>
    <dataValidation operator="greaterThanOrEqual" allowBlank="1" showInputMessage="1" showErrorMessage="1" prompt="要件を満たす職員数を記入してください。" sqref="AB2:AD4 AD9 AB9 AB114:AD1048576" xr:uid="{D6E0BB99-7E0C-4F13-890B-A5D7E32646FF}"/>
    <dataValidation type="list" allowBlank="1" showInputMessage="1" showErrorMessage="1" sqref="Z20 V14:V113" xr:uid="{7455E495-FE30-4710-832F-9D6C368B2DE9}">
      <formula1>INDIRECT(AD14)</formula1>
    </dataValidation>
    <dataValidation type="list" allowBlank="1" showInputMessage="1" showErrorMessage="1" sqref="O14:O113" xr:uid="{3450CB28-9A00-4382-B508-2827B6783E75}">
      <formula1>INDIRECT(AC14)</formula1>
    </dataValidation>
    <dataValidation type="list" allowBlank="1" showInputMessage="1" showErrorMessage="1" sqref="U14:U113" xr:uid="{A9D7CBD6-559B-4902-9850-0448D9D75B82}">
      <formula1>INDIRECT(AH14)</formula1>
    </dataValidation>
    <dataValidation type="list" allowBlank="1" showInputMessage="1" showErrorMessage="1" sqref="AA14:AA1048576" xr:uid="{791A4D43-317D-464A-B653-D88BB392D354}">
      <formula1>INDIRECT(AH14)</formula1>
    </dataValidation>
    <dataValidation allowBlank="1" showErrorMessage="1" sqref="AC9 AB10:AG113" xr:uid="{FC9B2ADF-7308-464C-9213-C9C20E0A4AF2}"/>
  </dataValidations>
  <printOptions horizontalCentered="1"/>
  <pageMargins left="0.51181102362204722" right="0.51181102362204722" top="0.74803149606299213" bottom="0.74803149606299213" header="0.31496062992125984" footer="0.31496062992125984"/>
  <pageSetup paperSize="9" scale="48" fitToHeight="0" orientation="landscape" r:id="rId1"/>
  <drawing r:id="rId2"/>
  <legacyDrawing r:id="rId3"/>
  <extLst>
    <ext xmlns:x14="http://schemas.microsoft.com/office/spreadsheetml/2009/9/main" uri="{CCE6A557-97BC-4b89-ADB6-D9C93CAAB3DF}">
      <x14:dataValidations xmlns:xm="http://schemas.microsoft.com/office/excel/2006/main" xWindow="1074" yWindow="494" count="1">
        <x14:dataValidation type="list" allowBlank="1" showInputMessage="1" showErrorMessage="1" xr:uid="{F3B9E123-754A-466C-B95F-CC4F526ED035}">
          <x14:formula1>
            <xm:f>【参考】数式用!$Q$6:$Q$7</xm:f>
          </x14:formula1>
          <xm:sqref>R14:R113 Y14:Z113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F08FB-BB4C-4656-8242-CB1081519DCE}">
  <sheetPr codeName="Sheet6">
    <pageSetUpPr fitToPage="1"/>
  </sheetPr>
  <dimension ref="A1:BE58"/>
  <sheetViews>
    <sheetView zoomScale="68" zoomScaleNormal="80" zoomScaleSheetLayoutView="85" workbookViewId="0">
      <selection activeCell="S61" sqref="S61:T61"/>
    </sheetView>
  </sheetViews>
  <sheetFormatPr defaultColWidth="9" defaultRowHeight="13.5"/>
  <cols>
    <col min="1" max="1" width="54.5" style="2" customWidth="1"/>
    <col min="2" max="2" width="8" style="2" customWidth="1"/>
    <col min="3" max="9" width="7.75" style="2" bestFit="1" customWidth="1"/>
    <col min="10" max="11" width="7.5" style="2" bestFit="1" customWidth="1"/>
    <col min="12" max="13" width="7.75" style="2" bestFit="1" customWidth="1"/>
    <col min="14" max="14" width="10.5" style="2" customWidth="1"/>
    <col min="15" max="15" width="10.375" style="2" customWidth="1"/>
    <col min="16" max="16" width="7.75" style="2" bestFit="1" customWidth="1"/>
    <col min="17" max="17" width="8.25" style="2" customWidth="1"/>
    <col min="18" max="18" width="11.5" style="2" customWidth="1"/>
    <col min="19" max="19" width="18.5" style="2" customWidth="1"/>
    <col min="20" max="20" width="12.5" style="2" customWidth="1"/>
    <col min="21" max="21" width="11.5" style="2" customWidth="1"/>
    <col min="22" max="22" width="33.125" style="2" customWidth="1"/>
    <col min="23" max="23" width="9.875" style="2" customWidth="1"/>
    <col min="24" max="34" width="11.5" style="2" customWidth="1"/>
    <col min="35" max="35" width="39.625" style="2" customWidth="1"/>
    <col min="36" max="38" width="11.5" style="2" customWidth="1"/>
    <col min="39" max="39" width="43" style="2" customWidth="1"/>
    <col min="40" max="40" width="41.375" style="2" customWidth="1"/>
    <col min="41" max="41" width="41.75" style="2" customWidth="1"/>
    <col min="42" max="42" width="48.25" style="2" customWidth="1"/>
    <col min="43" max="43" width="42.875" style="2" customWidth="1"/>
    <col min="44" max="44" width="44.875" style="2" customWidth="1"/>
    <col min="45" max="46" width="45.5" style="2" customWidth="1"/>
    <col min="47" max="47" width="8" style="2" customWidth="1"/>
    <col min="48" max="49" width="9" style="2"/>
    <col min="50" max="50" width="9.25" style="2" customWidth="1"/>
    <col min="51" max="53" width="9" style="2"/>
    <col min="54" max="54" width="17.125" style="2" customWidth="1"/>
    <col min="55" max="55" width="9" style="2"/>
    <col min="56" max="56" width="55.125" style="2" customWidth="1"/>
    <col min="57" max="57" width="9.125" style="36" customWidth="1"/>
    <col min="58" max="58" width="8.5" style="2" customWidth="1"/>
    <col min="59" max="62" width="9" style="2"/>
    <col min="63" max="64" width="26.5" style="2" customWidth="1"/>
    <col min="65" max="65" width="50.5" style="2" customWidth="1"/>
    <col min="66" max="16384" width="9" style="2"/>
  </cols>
  <sheetData>
    <row r="1" spans="1:57" ht="14.25" thickBot="1">
      <c r="A1" s="1" t="s">
        <v>254</v>
      </c>
      <c r="B1" s="1"/>
      <c r="C1" s="1"/>
      <c r="D1" s="1"/>
      <c r="E1" s="1"/>
      <c r="F1" s="1"/>
      <c r="G1" s="1"/>
      <c r="H1" s="1"/>
      <c r="I1" s="1"/>
      <c r="J1" s="1"/>
      <c r="K1" s="1"/>
      <c r="L1" s="1"/>
      <c r="M1" s="1"/>
      <c r="N1" s="1"/>
      <c r="O1" s="1"/>
      <c r="P1" s="1"/>
      <c r="Q1" s="21" t="s">
        <v>255</v>
      </c>
      <c r="S1" s="1" t="s">
        <v>256</v>
      </c>
      <c r="T1" s="1"/>
      <c r="V1" s="24" t="s">
        <v>257</v>
      </c>
      <c r="W1" s="35"/>
      <c r="X1"/>
      <c r="Y1"/>
      <c r="Z1"/>
      <c r="AA1"/>
      <c r="AB1"/>
      <c r="AC1"/>
      <c r="AD1"/>
      <c r="AE1"/>
      <c r="AF1"/>
      <c r="AG1"/>
      <c r="AI1" s="1" t="s">
        <v>258</v>
      </c>
      <c r="AJ1" s="1"/>
      <c r="AM1" s="1" t="s">
        <v>259</v>
      </c>
      <c r="AN1" s="1"/>
      <c r="AO1" s="1"/>
      <c r="AP1" s="1"/>
      <c r="AQ1" s="1"/>
      <c r="AR1" s="1"/>
      <c r="AS1" s="1"/>
      <c r="AT1" s="1"/>
      <c r="BE1" s="2"/>
    </row>
    <row r="2" spans="1:57" ht="13.9" customHeight="1" thickBot="1">
      <c r="A2" s="40"/>
      <c r="B2" s="40"/>
      <c r="C2" s="40"/>
      <c r="D2" s="40"/>
      <c r="E2" s="40"/>
      <c r="F2" s="40"/>
      <c r="G2" s="40"/>
      <c r="H2" s="40"/>
      <c r="I2" s="40"/>
      <c r="J2" s="40"/>
      <c r="K2" s="40"/>
      <c r="L2" s="40"/>
      <c r="M2" s="40"/>
      <c r="N2" s="40"/>
      <c r="O2" s="40"/>
      <c r="P2" s="40"/>
      <c r="Q2" s="22" t="s">
        <v>260</v>
      </c>
      <c r="R2" s="3"/>
      <c r="S2" s="980" t="s">
        <v>261</v>
      </c>
      <c r="T2" s="981"/>
      <c r="V2" s="968" t="s">
        <v>262</v>
      </c>
      <c r="W2" s="971" t="s">
        <v>263</v>
      </c>
      <c r="X2" s="977" t="s">
        <v>264</v>
      </c>
      <c r="Y2" s="978"/>
      <c r="Z2" s="978"/>
      <c r="AA2" s="978"/>
      <c r="AB2" s="978"/>
      <c r="AC2" s="978"/>
      <c r="AD2" s="978"/>
      <c r="AE2" s="978"/>
      <c r="AF2" s="978"/>
      <c r="AG2" s="979"/>
      <c r="AI2" s="962" t="s">
        <v>262</v>
      </c>
      <c r="AJ2" s="965" t="s">
        <v>265</v>
      </c>
      <c r="AM2" s="478" t="s">
        <v>262</v>
      </c>
      <c r="AN2" s="99" t="s">
        <v>266</v>
      </c>
      <c r="AO2" s="99"/>
      <c r="AP2" s="99"/>
      <c r="AQ2" s="99"/>
      <c r="AR2" s="99"/>
      <c r="AS2" s="100"/>
      <c r="AT2" s="100"/>
      <c r="BE2" s="2"/>
    </row>
    <row r="3" spans="1:57" ht="28.5" customHeight="1" thickBot="1">
      <c r="A3" s="962" t="s">
        <v>262</v>
      </c>
      <c r="B3" s="971" t="s">
        <v>263</v>
      </c>
      <c r="C3" s="974" t="s">
        <v>267</v>
      </c>
      <c r="D3" s="974"/>
      <c r="E3" s="974"/>
      <c r="F3" s="975"/>
      <c r="G3" s="976" t="s">
        <v>268</v>
      </c>
      <c r="H3" s="974"/>
      <c r="I3" s="974"/>
      <c r="J3" s="974"/>
      <c r="K3" s="974"/>
      <c r="L3" s="974"/>
      <c r="M3" s="975"/>
      <c r="N3" s="976" t="s">
        <v>252</v>
      </c>
      <c r="O3" s="983" t="s">
        <v>269</v>
      </c>
      <c r="P3" s="40"/>
      <c r="Q3" s="23"/>
      <c r="R3" s="3"/>
      <c r="S3" s="90" t="s">
        <v>270</v>
      </c>
      <c r="T3" s="91" t="s">
        <v>271</v>
      </c>
      <c r="V3" s="969"/>
      <c r="W3" s="972"/>
      <c r="X3" s="976" t="s">
        <v>267</v>
      </c>
      <c r="Y3" s="974"/>
      <c r="Z3" s="974"/>
      <c r="AA3" s="975"/>
      <c r="AB3" s="976" t="s">
        <v>268</v>
      </c>
      <c r="AC3" s="974"/>
      <c r="AD3" s="974"/>
      <c r="AE3" s="974"/>
      <c r="AF3" s="974"/>
      <c r="AG3" s="975"/>
      <c r="AI3" s="963"/>
      <c r="AJ3" s="966"/>
      <c r="AM3" s="479" t="s">
        <v>272</v>
      </c>
      <c r="AN3" s="102" t="s">
        <v>2181</v>
      </c>
      <c r="AO3" s="47" t="s">
        <v>371</v>
      </c>
      <c r="AP3" s="47" t="s">
        <v>273</v>
      </c>
      <c r="AQ3" s="473" t="s">
        <v>274</v>
      </c>
      <c r="AR3" s="47" t="s">
        <v>251</v>
      </c>
      <c r="AS3" s="119"/>
      <c r="AT3" s="103"/>
      <c r="BE3" s="2"/>
    </row>
    <row r="4" spans="1:57" ht="28.5" customHeight="1" thickBot="1">
      <c r="A4" s="964"/>
      <c r="B4" s="973"/>
      <c r="C4" s="30" t="s">
        <v>250</v>
      </c>
      <c r="D4" s="31" t="s">
        <v>275</v>
      </c>
      <c r="E4" s="31" t="s">
        <v>276</v>
      </c>
      <c r="F4" s="31" t="s">
        <v>277</v>
      </c>
      <c r="G4" s="89" t="s">
        <v>278</v>
      </c>
      <c r="H4" s="31" t="s">
        <v>279</v>
      </c>
      <c r="I4" s="31" t="s">
        <v>280</v>
      </c>
      <c r="J4" s="31" t="s">
        <v>281</v>
      </c>
      <c r="K4" s="31" t="s">
        <v>282</v>
      </c>
      <c r="L4" s="31" t="s">
        <v>283</v>
      </c>
      <c r="M4" s="32" t="s">
        <v>284</v>
      </c>
      <c r="N4" s="982"/>
      <c r="O4" s="984"/>
      <c r="P4" s="40"/>
      <c r="Q4" s="36"/>
      <c r="R4" s="3"/>
      <c r="S4" s="20" t="s">
        <v>92</v>
      </c>
      <c r="T4" s="92" t="s">
        <v>285</v>
      </c>
      <c r="V4" s="970"/>
      <c r="W4" s="973"/>
      <c r="X4" s="30" t="s">
        <v>250</v>
      </c>
      <c r="Y4" s="31" t="s">
        <v>275</v>
      </c>
      <c r="Z4" s="31" t="s">
        <v>276</v>
      </c>
      <c r="AA4" s="31" t="s">
        <v>277</v>
      </c>
      <c r="AB4" s="89" t="s">
        <v>278</v>
      </c>
      <c r="AC4" s="31" t="s">
        <v>279</v>
      </c>
      <c r="AD4" s="31" t="s">
        <v>280</v>
      </c>
      <c r="AE4" s="31" t="s">
        <v>281</v>
      </c>
      <c r="AF4" s="31" t="s">
        <v>282</v>
      </c>
      <c r="AG4" s="32" t="s">
        <v>283</v>
      </c>
      <c r="AI4" s="964"/>
      <c r="AJ4" s="967"/>
      <c r="AM4" s="76" t="s">
        <v>286</v>
      </c>
      <c r="AN4" s="102" t="s">
        <v>2182</v>
      </c>
      <c r="AO4" s="51" t="s">
        <v>253</v>
      </c>
      <c r="AP4" s="51" t="s">
        <v>287</v>
      </c>
      <c r="AQ4" s="474" t="s">
        <v>274</v>
      </c>
      <c r="AR4" s="471" t="s">
        <v>251</v>
      </c>
      <c r="AS4" s="122"/>
      <c r="AT4" s="104"/>
      <c r="BE4" s="2"/>
    </row>
    <row r="5" spans="1:57" ht="27" customHeight="1" thickBot="1">
      <c r="A5" s="73" t="s">
        <v>272</v>
      </c>
      <c r="B5" s="74" t="s">
        <v>288</v>
      </c>
      <c r="C5" s="42">
        <v>0.245</v>
      </c>
      <c r="D5" s="43">
        <v>0.224</v>
      </c>
      <c r="E5" s="43">
        <v>0.182</v>
      </c>
      <c r="F5" s="43">
        <v>0.14499999999999999</v>
      </c>
      <c r="G5" s="44">
        <v>0.27</v>
      </c>
      <c r="H5" s="44">
        <v>0.28699999999999998</v>
      </c>
      <c r="I5" s="44">
        <v>0.249</v>
      </c>
      <c r="J5" s="44">
        <v>0.26600000000000001</v>
      </c>
      <c r="K5" s="44">
        <v>0.20699999999999999</v>
      </c>
      <c r="L5" s="44">
        <v>0.17</v>
      </c>
      <c r="M5" s="45"/>
      <c r="N5" s="46" t="s">
        <v>270</v>
      </c>
      <c r="O5" s="47" t="s">
        <v>289</v>
      </c>
      <c r="P5" s="41"/>
      <c r="Q5" s="39" t="s">
        <v>290</v>
      </c>
      <c r="R5" s="3"/>
      <c r="S5" s="93" t="s">
        <v>291</v>
      </c>
      <c r="T5" s="94"/>
      <c r="V5" s="77" t="s">
        <v>272</v>
      </c>
      <c r="W5" s="74" t="s">
        <v>288</v>
      </c>
      <c r="X5" s="42">
        <f>$F$5/C5</f>
        <v>0.59183673469387754</v>
      </c>
      <c r="Y5" s="42">
        <f t="shared" ref="Y5:AA5" si="0">$F$5/D5</f>
        <v>0.64732142857142849</v>
      </c>
      <c r="Z5" s="42">
        <f t="shared" si="0"/>
        <v>0.79670329670329665</v>
      </c>
      <c r="AA5" s="42">
        <f t="shared" si="0"/>
        <v>1</v>
      </c>
      <c r="AB5" s="42">
        <f>$L$5/G5</f>
        <v>0.62962962962962965</v>
      </c>
      <c r="AC5" s="42">
        <f t="shared" ref="AC5:AG5" si="1">$L$5/H5</f>
        <v>0.59233449477351929</v>
      </c>
      <c r="AD5" s="42">
        <f t="shared" si="1"/>
        <v>0.68273092369477917</v>
      </c>
      <c r="AE5" s="42">
        <f t="shared" si="1"/>
        <v>0.63909774436090228</v>
      </c>
      <c r="AF5" s="42">
        <f t="shared" si="1"/>
        <v>0.82125603864734309</v>
      </c>
      <c r="AG5" s="42">
        <f t="shared" si="1"/>
        <v>1</v>
      </c>
      <c r="AI5" s="77" t="s">
        <v>272</v>
      </c>
      <c r="AJ5" s="95" t="s">
        <v>265</v>
      </c>
      <c r="AM5" s="76" t="s">
        <v>292</v>
      </c>
      <c r="AN5" s="102" t="s">
        <v>2183</v>
      </c>
      <c r="AO5" s="51" t="s">
        <v>253</v>
      </c>
      <c r="AP5" s="51" t="s">
        <v>287</v>
      </c>
      <c r="AQ5" s="474" t="s">
        <v>274</v>
      </c>
      <c r="AR5" s="471" t="s">
        <v>251</v>
      </c>
      <c r="AS5" s="122"/>
      <c r="AT5" s="104"/>
      <c r="BE5" s="2"/>
    </row>
    <row r="6" spans="1:57" ht="27" customHeight="1">
      <c r="A6" s="5" t="s">
        <v>286</v>
      </c>
      <c r="B6" s="75" t="s">
        <v>293</v>
      </c>
      <c r="C6" s="33">
        <v>0.245</v>
      </c>
      <c r="D6" s="25">
        <v>0.224</v>
      </c>
      <c r="E6" s="25">
        <v>0.182</v>
      </c>
      <c r="F6" s="25">
        <v>0.14499999999999999</v>
      </c>
      <c r="G6" s="48">
        <v>0.26700000000000002</v>
      </c>
      <c r="H6" s="48">
        <v>0.27800000000000002</v>
      </c>
      <c r="I6" s="48">
        <v>0.246</v>
      </c>
      <c r="J6" s="48">
        <v>0.25700000000000001</v>
      </c>
      <c r="K6" s="48">
        <v>0.20399999999999999</v>
      </c>
      <c r="L6" s="48">
        <v>0.16700000000000001</v>
      </c>
      <c r="M6" s="49"/>
      <c r="N6" s="50" t="s">
        <v>270</v>
      </c>
      <c r="O6" s="51" t="s">
        <v>289</v>
      </c>
      <c r="P6" s="41"/>
      <c r="Q6" s="22" t="s">
        <v>294</v>
      </c>
      <c r="R6" s="3"/>
      <c r="S6" s="16" t="s">
        <v>282</v>
      </c>
      <c r="T6" s="17"/>
      <c r="V6" s="5" t="s">
        <v>286</v>
      </c>
      <c r="W6" s="75" t="s">
        <v>293</v>
      </c>
      <c r="X6" s="33">
        <f>$F$6/C6</f>
        <v>0.59183673469387754</v>
      </c>
      <c r="Y6" s="33">
        <f t="shared" ref="Y6:AA6" si="2">$F$6/D6</f>
        <v>0.64732142857142849</v>
      </c>
      <c r="Z6" s="33">
        <f t="shared" si="2"/>
        <v>0.79670329670329665</v>
      </c>
      <c r="AA6" s="33">
        <f t="shared" si="2"/>
        <v>1</v>
      </c>
      <c r="AB6" s="33">
        <f>$L$6/G6</f>
        <v>0.62546816479400746</v>
      </c>
      <c r="AC6" s="33">
        <f t="shared" ref="AC6:AG6" si="3">$L$6/H6</f>
        <v>0.60071942446043158</v>
      </c>
      <c r="AD6" s="33">
        <f t="shared" si="3"/>
        <v>0.67886178861788626</v>
      </c>
      <c r="AE6" s="33">
        <f t="shared" si="3"/>
        <v>0.64980544747081714</v>
      </c>
      <c r="AF6" s="33">
        <f t="shared" si="3"/>
        <v>0.81862745098039225</v>
      </c>
      <c r="AG6" s="33">
        <f t="shared" si="3"/>
        <v>1</v>
      </c>
      <c r="AI6" s="5" t="s">
        <v>286</v>
      </c>
      <c r="AJ6" s="96" t="s">
        <v>265</v>
      </c>
      <c r="AM6" s="76" t="s">
        <v>295</v>
      </c>
      <c r="AN6" s="102" t="s">
        <v>2184</v>
      </c>
      <c r="AO6" s="51" t="s">
        <v>253</v>
      </c>
      <c r="AP6" s="51" t="s">
        <v>287</v>
      </c>
      <c r="AQ6" s="474" t="s">
        <v>274</v>
      </c>
      <c r="AR6" s="471" t="s">
        <v>251</v>
      </c>
      <c r="AS6" s="122"/>
      <c r="AT6" s="104"/>
      <c r="BE6" s="2"/>
    </row>
    <row r="7" spans="1:57" ht="27" customHeight="1" thickBot="1">
      <c r="A7" s="5" t="s">
        <v>292</v>
      </c>
      <c r="B7" s="75" t="s">
        <v>296</v>
      </c>
      <c r="C7" s="33">
        <v>0.245</v>
      </c>
      <c r="D7" s="25">
        <v>0.224</v>
      </c>
      <c r="E7" s="25">
        <v>0.182</v>
      </c>
      <c r="F7" s="25">
        <v>0.14499999999999999</v>
      </c>
      <c r="G7" s="48">
        <v>0.26700000000000002</v>
      </c>
      <c r="H7" s="48">
        <v>0.27800000000000002</v>
      </c>
      <c r="I7" s="48">
        <v>0.246</v>
      </c>
      <c r="J7" s="48">
        <v>0.25700000000000001</v>
      </c>
      <c r="K7" s="48">
        <v>0.20399999999999999</v>
      </c>
      <c r="L7" s="48">
        <v>0.16700000000000001</v>
      </c>
      <c r="M7" s="49"/>
      <c r="N7" s="50" t="s">
        <v>270</v>
      </c>
      <c r="O7" s="51" t="s">
        <v>289</v>
      </c>
      <c r="P7" s="41"/>
      <c r="Q7" s="23"/>
      <c r="R7" s="3"/>
      <c r="S7" s="18" t="s">
        <v>283</v>
      </c>
      <c r="T7" s="19"/>
      <c r="V7" s="5" t="s">
        <v>292</v>
      </c>
      <c r="W7" s="75" t="s">
        <v>296</v>
      </c>
      <c r="X7" s="33">
        <f>$F$7/C7</f>
        <v>0.59183673469387754</v>
      </c>
      <c r="Y7" s="33">
        <f t="shared" ref="Y7:AA7" si="4">$F$7/D7</f>
        <v>0.64732142857142849</v>
      </c>
      <c r="Z7" s="33">
        <f t="shared" si="4"/>
        <v>0.79670329670329665</v>
      </c>
      <c r="AA7" s="33">
        <f t="shared" si="4"/>
        <v>1</v>
      </c>
      <c r="AB7" s="33">
        <f>$L$7/G7</f>
        <v>0.62546816479400746</v>
      </c>
      <c r="AC7" s="33">
        <f t="shared" ref="AC7:AG7" si="5">$L$7/H7</f>
        <v>0.60071942446043158</v>
      </c>
      <c r="AD7" s="33">
        <f t="shared" si="5"/>
        <v>0.67886178861788626</v>
      </c>
      <c r="AE7" s="33">
        <f t="shared" si="5"/>
        <v>0.64980544747081714</v>
      </c>
      <c r="AF7" s="33">
        <f t="shared" si="5"/>
        <v>0.81862745098039225</v>
      </c>
      <c r="AG7" s="33">
        <f t="shared" si="5"/>
        <v>1</v>
      </c>
      <c r="AI7" s="5" t="s">
        <v>292</v>
      </c>
      <c r="AJ7" s="96" t="s">
        <v>265</v>
      </c>
      <c r="AM7" s="76" t="s">
        <v>297</v>
      </c>
      <c r="AN7" s="102" t="s">
        <v>2185</v>
      </c>
      <c r="AO7" s="51" t="s">
        <v>253</v>
      </c>
      <c r="AP7" s="51" t="s">
        <v>287</v>
      </c>
      <c r="AQ7" s="474" t="s">
        <v>274</v>
      </c>
      <c r="AR7" s="471" t="s">
        <v>251</v>
      </c>
      <c r="AS7" s="122"/>
      <c r="AT7" s="104"/>
      <c r="BE7" s="2"/>
    </row>
    <row r="8" spans="1:57" ht="27" customHeight="1" thickBot="1">
      <c r="A8" s="5" t="s">
        <v>295</v>
      </c>
      <c r="B8" s="75" t="s">
        <v>298</v>
      </c>
      <c r="C8" s="33">
        <v>9.9999999999999992E-2</v>
      </c>
      <c r="D8" s="25">
        <v>9.4E-2</v>
      </c>
      <c r="E8" s="25">
        <v>7.9000000000000001E-2</v>
      </c>
      <c r="F8" s="25">
        <v>6.3E-2</v>
      </c>
      <c r="G8" s="48">
        <v>0.122</v>
      </c>
      <c r="H8" s="48">
        <v>0.13300000000000001</v>
      </c>
      <c r="I8" s="48">
        <v>0.11600000000000001</v>
      </c>
      <c r="J8" s="48">
        <v>0.127</v>
      </c>
      <c r="K8" s="48">
        <v>0.10100000000000001</v>
      </c>
      <c r="L8" s="48">
        <v>8.5000000000000006E-2</v>
      </c>
      <c r="M8" s="49"/>
      <c r="N8" s="50" t="s">
        <v>270</v>
      </c>
      <c r="O8" s="51" t="s">
        <v>289</v>
      </c>
      <c r="P8" s="41"/>
      <c r="Q8" s="3"/>
      <c r="R8" s="3"/>
      <c r="V8" s="5" t="s">
        <v>295</v>
      </c>
      <c r="W8" s="75" t="s">
        <v>298</v>
      </c>
      <c r="X8" s="33">
        <f>$F$8/C8</f>
        <v>0.63</v>
      </c>
      <c r="Y8" s="33">
        <f t="shared" ref="Y8:AA8" si="6">$F$8/D8</f>
        <v>0.67021276595744683</v>
      </c>
      <c r="Z8" s="33">
        <f t="shared" si="6"/>
        <v>0.79746835443037978</v>
      </c>
      <c r="AA8" s="33">
        <f t="shared" si="6"/>
        <v>1</v>
      </c>
      <c r="AB8" s="33">
        <f>$L$8/G8</f>
        <v>0.69672131147540994</v>
      </c>
      <c r="AC8" s="33">
        <f t="shared" ref="AC8:AG8" si="7">$L$8/H8</f>
        <v>0.63909774436090228</v>
      </c>
      <c r="AD8" s="33">
        <f t="shared" si="7"/>
        <v>0.73275862068965514</v>
      </c>
      <c r="AE8" s="33">
        <f t="shared" si="7"/>
        <v>0.6692913385826772</v>
      </c>
      <c r="AF8" s="33">
        <f t="shared" si="7"/>
        <v>0.84158415841584155</v>
      </c>
      <c r="AG8" s="33">
        <f t="shared" si="7"/>
        <v>1</v>
      </c>
      <c r="AI8" s="5" t="s">
        <v>295</v>
      </c>
      <c r="AJ8" s="96" t="s">
        <v>265</v>
      </c>
      <c r="AM8" s="76" t="s">
        <v>299</v>
      </c>
      <c r="AN8" s="102" t="s">
        <v>2186</v>
      </c>
      <c r="AO8" s="51" t="s">
        <v>253</v>
      </c>
      <c r="AP8" s="51" t="s">
        <v>287</v>
      </c>
      <c r="AQ8" s="474" t="s">
        <v>274</v>
      </c>
      <c r="AR8" s="471" t="s">
        <v>251</v>
      </c>
      <c r="AS8" s="122"/>
      <c r="AT8" s="104"/>
      <c r="BE8" s="2"/>
    </row>
    <row r="9" spans="1:57" ht="27" customHeight="1" thickBot="1">
      <c r="A9" s="5" t="s">
        <v>297</v>
      </c>
      <c r="B9" s="75" t="s">
        <v>300</v>
      </c>
      <c r="C9" s="33">
        <v>9.9999999999999992E-2</v>
      </c>
      <c r="D9" s="25">
        <v>9.4E-2</v>
      </c>
      <c r="E9" s="25">
        <v>7.9000000000000001E-2</v>
      </c>
      <c r="F9" s="25">
        <v>6.3E-2</v>
      </c>
      <c r="G9" s="48">
        <v>0.122</v>
      </c>
      <c r="H9" s="48">
        <v>0.13300000000000001</v>
      </c>
      <c r="I9" s="48">
        <v>0.11600000000000001</v>
      </c>
      <c r="J9" s="48">
        <v>0.127</v>
      </c>
      <c r="K9" s="48">
        <v>0.10100000000000001</v>
      </c>
      <c r="L9" s="48">
        <v>8.5000000000000006E-2</v>
      </c>
      <c r="M9" s="49"/>
      <c r="N9" s="50" t="s">
        <v>270</v>
      </c>
      <c r="O9" s="51" t="s">
        <v>301</v>
      </c>
      <c r="P9" s="41"/>
      <c r="Q9" s="3"/>
      <c r="R9" s="3"/>
      <c r="S9" s="980" t="s">
        <v>302</v>
      </c>
      <c r="T9" s="981"/>
      <c r="V9" s="5" t="s">
        <v>297</v>
      </c>
      <c r="W9" s="75" t="s">
        <v>300</v>
      </c>
      <c r="X9" s="33">
        <f>$F$9/C9</f>
        <v>0.63</v>
      </c>
      <c r="Y9" s="33">
        <f t="shared" ref="Y9:AA9" si="8">$F$9/D9</f>
        <v>0.67021276595744683</v>
      </c>
      <c r="Z9" s="33">
        <f t="shared" si="8"/>
        <v>0.79746835443037978</v>
      </c>
      <c r="AA9" s="33">
        <f t="shared" si="8"/>
        <v>1</v>
      </c>
      <c r="AB9" s="33">
        <f>$L$9/G9</f>
        <v>0.69672131147540994</v>
      </c>
      <c r="AC9" s="33">
        <f t="shared" ref="AC9:AG9" si="9">$L$9/H9</f>
        <v>0.63909774436090228</v>
      </c>
      <c r="AD9" s="33">
        <f t="shared" si="9"/>
        <v>0.73275862068965514</v>
      </c>
      <c r="AE9" s="33">
        <f t="shared" si="9"/>
        <v>0.6692913385826772</v>
      </c>
      <c r="AF9" s="33">
        <f t="shared" si="9"/>
        <v>0.84158415841584155</v>
      </c>
      <c r="AG9" s="33">
        <f t="shared" si="9"/>
        <v>1</v>
      </c>
      <c r="AI9" s="5" t="s">
        <v>297</v>
      </c>
      <c r="AJ9" s="96" t="s">
        <v>285</v>
      </c>
      <c r="AM9" s="76" t="s">
        <v>303</v>
      </c>
      <c r="AN9" s="102" t="s">
        <v>2187</v>
      </c>
      <c r="AO9" s="51" t="s">
        <v>253</v>
      </c>
      <c r="AP9" s="51" t="s">
        <v>287</v>
      </c>
      <c r="AQ9" s="474" t="s">
        <v>274</v>
      </c>
      <c r="AR9" s="471" t="s">
        <v>251</v>
      </c>
      <c r="AS9" s="122"/>
      <c r="AT9" s="104"/>
      <c r="BE9" s="2"/>
    </row>
    <row r="10" spans="1:57" ht="27" customHeight="1" thickBot="1">
      <c r="A10" s="5" t="s">
        <v>299</v>
      </c>
      <c r="B10" s="75" t="s">
        <v>304</v>
      </c>
      <c r="C10" s="33">
        <v>9.1999999999999985E-2</v>
      </c>
      <c r="D10" s="25">
        <v>8.9999999999999983E-2</v>
      </c>
      <c r="E10" s="25">
        <v>7.9999999999999988E-2</v>
      </c>
      <c r="F10" s="25">
        <v>6.3999999999999987E-2</v>
      </c>
      <c r="G10" s="48">
        <v>0.111</v>
      </c>
      <c r="H10" s="48">
        <v>0.12</v>
      </c>
      <c r="I10" s="48">
        <v>0.109</v>
      </c>
      <c r="J10" s="48">
        <v>0.11799999999999999</v>
      </c>
      <c r="K10" s="48">
        <v>9.9000000000000005E-2</v>
      </c>
      <c r="L10" s="48">
        <v>8.3000000000000004E-2</v>
      </c>
      <c r="M10" s="49"/>
      <c r="N10" s="50" t="s">
        <v>270</v>
      </c>
      <c r="O10" s="51" t="s">
        <v>289</v>
      </c>
      <c r="P10" s="41"/>
      <c r="Q10" s="3"/>
      <c r="R10" s="3"/>
      <c r="S10" s="90" t="s">
        <v>270</v>
      </c>
      <c r="T10" s="91" t="s">
        <v>271</v>
      </c>
      <c r="V10" s="5" t="s">
        <v>299</v>
      </c>
      <c r="W10" s="75" t="s">
        <v>304</v>
      </c>
      <c r="X10" s="33">
        <f>$F$10/C10</f>
        <v>0.69565217391304346</v>
      </c>
      <c r="Y10" s="33">
        <f t="shared" ref="Y10:AA10" si="10">$F$10/D10</f>
        <v>0.71111111111111114</v>
      </c>
      <c r="Z10" s="33">
        <f t="shared" si="10"/>
        <v>0.79999999999999993</v>
      </c>
      <c r="AA10" s="33">
        <f t="shared" si="10"/>
        <v>1</v>
      </c>
      <c r="AB10" s="33">
        <f>$L$10/G10</f>
        <v>0.74774774774774777</v>
      </c>
      <c r="AC10" s="33">
        <f t="shared" ref="AC10:AG10" si="11">$L$10/H10</f>
        <v>0.69166666666666676</v>
      </c>
      <c r="AD10" s="33">
        <f t="shared" si="11"/>
        <v>0.76146788990825687</v>
      </c>
      <c r="AE10" s="33">
        <f t="shared" si="11"/>
        <v>0.7033898305084747</v>
      </c>
      <c r="AF10" s="33">
        <f t="shared" si="11"/>
        <v>0.83838383838383834</v>
      </c>
      <c r="AG10" s="33">
        <f t="shared" si="11"/>
        <v>1</v>
      </c>
      <c r="AI10" s="5" t="s">
        <v>299</v>
      </c>
      <c r="AJ10" s="96" t="s">
        <v>265</v>
      </c>
      <c r="AM10" s="76" t="s">
        <v>305</v>
      </c>
      <c r="AN10" s="102" t="s">
        <v>2188</v>
      </c>
      <c r="AO10" s="51" t="s">
        <v>253</v>
      </c>
      <c r="AP10" s="51" t="s">
        <v>287</v>
      </c>
      <c r="AQ10" s="474" t="s">
        <v>274</v>
      </c>
      <c r="AR10" s="471" t="s">
        <v>251</v>
      </c>
      <c r="AS10" s="122"/>
      <c r="AT10" s="104"/>
      <c r="BE10" s="2"/>
    </row>
    <row r="11" spans="1:57" ht="27" customHeight="1">
      <c r="A11" s="5" t="s">
        <v>303</v>
      </c>
      <c r="B11" s="75" t="s">
        <v>306</v>
      </c>
      <c r="C11" s="33">
        <v>9.1999999999999985E-2</v>
      </c>
      <c r="D11" s="25">
        <v>8.9999999999999983E-2</v>
      </c>
      <c r="E11" s="25">
        <v>7.9999999999999988E-2</v>
      </c>
      <c r="F11" s="25">
        <v>6.3999999999999987E-2</v>
      </c>
      <c r="G11" s="48">
        <v>0.11700000000000001</v>
      </c>
      <c r="H11" s="48">
        <v>0.127</v>
      </c>
      <c r="I11" s="48">
        <v>0.115</v>
      </c>
      <c r="J11" s="48">
        <v>0.125</v>
      </c>
      <c r="K11" s="48">
        <v>0.105</v>
      </c>
      <c r="L11" s="48">
        <v>8.8999999999999996E-2</v>
      </c>
      <c r="M11" s="49"/>
      <c r="N11" s="50" t="s">
        <v>270</v>
      </c>
      <c r="O11" s="51" t="s">
        <v>289</v>
      </c>
      <c r="P11" s="41"/>
      <c r="Q11" s="3"/>
      <c r="R11" s="3"/>
      <c r="S11" s="20" t="s">
        <v>278</v>
      </c>
      <c r="T11" s="92" t="s">
        <v>252</v>
      </c>
      <c r="V11" s="5" t="s">
        <v>303</v>
      </c>
      <c r="W11" s="75" t="s">
        <v>306</v>
      </c>
      <c r="X11" s="33">
        <f>$F$11/C11</f>
        <v>0.69565217391304346</v>
      </c>
      <c r="Y11" s="33">
        <f t="shared" ref="Y11:AA11" si="12">$F$11/D11</f>
        <v>0.71111111111111114</v>
      </c>
      <c r="Z11" s="33">
        <f t="shared" si="12"/>
        <v>0.79999999999999993</v>
      </c>
      <c r="AA11" s="33">
        <f t="shared" si="12"/>
        <v>1</v>
      </c>
      <c r="AB11" s="33">
        <f>$L$11/G11</f>
        <v>0.76068376068376065</v>
      </c>
      <c r="AC11" s="33">
        <f t="shared" ref="AC11:AG11" si="13">$L$11/H11</f>
        <v>0.70078740157480313</v>
      </c>
      <c r="AD11" s="33">
        <f t="shared" si="13"/>
        <v>0.77391304347826084</v>
      </c>
      <c r="AE11" s="33">
        <f t="shared" si="13"/>
        <v>0.71199999999999997</v>
      </c>
      <c r="AF11" s="33">
        <f t="shared" si="13"/>
        <v>0.84761904761904761</v>
      </c>
      <c r="AG11" s="33">
        <f t="shared" si="13"/>
        <v>1</v>
      </c>
      <c r="AI11" s="5" t="s">
        <v>303</v>
      </c>
      <c r="AJ11" s="96" t="s">
        <v>265</v>
      </c>
      <c r="AM11" s="76" t="s">
        <v>307</v>
      </c>
      <c r="AN11" s="102" t="s">
        <v>2189</v>
      </c>
      <c r="AO11" s="51" t="s">
        <v>253</v>
      </c>
      <c r="AP11" s="51" t="s">
        <v>287</v>
      </c>
      <c r="AQ11" s="474" t="s">
        <v>274</v>
      </c>
      <c r="AR11" s="471" t="s">
        <v>251</v>
      </c>
      <c r="AS11" s="122"/>
      <c r="AT11" s="104"/>
      <c r="BE11" s="2"/>
    </row>
    <row r="12" spans="1:57" ht="27" customHeight="1">
      <c r="A12" s="5" t="s">
        <v>305</v>
      </c>
      <c r="B12" s="75" t="s">
        <v>308</v>
      </c>
      <c r="C12" s="33">
        <v>8.5999999999999993E-2</v>
      </c>
      <c r="D12" s="25">
        <v>8.299999999999999E-2</v>
      </c>
      <c r="E12" s="25">
        <v>6.6000000000000003E-2</v>
      </c>
      <c r="F12" s="25">
        <v>5.3000000000000005E-2</v>
      </c>
      <c r="G12" s="48">
        <v>0.10299999999999999</v>
      </c>
      <c r="H12" s="48">
        <v>0.111</v>
      </c>
      <c r="I12" s="48">
        <v>0.1</v>
      </c>
      <c r="J12" s="48">
        <v>0.108</v>
      </c>
      <c r="K12" s="48">
        <v>8.3000000000000004E-2</v>
      </c>
      <c r="L12" s="48">
        <v>7.0000000000000007E-2</v>
      </c>
      <c r="M12" s="49"/>
      <c r="N12" s="50" t="s">
        <v>270</v>
      </c>
      <c r="O12" s="51" t="s">
        <v>289</v>
      </c>
      <c r="P12" s="41"/>
      <c r="Q12" s="3"/>
      <c r="R12" s="3"/>
      <c r="S12" s="16" t="s">
        <v>279</v>
      </c>
      <c r="T12" s="17"/>
      <c r="V12" s="5" t="s">
        <v>305</v>
      </c>
      <c r="W12" s="75" t="s">
        <v>308</v>
      </c>
      <c r="X12" s="33">
        <f>$F$12/C12</f>
        <v>0.61627906976744196</v>
      </c>
      <c r="Y12" s="33">
        <f t="shared" ref="Y12:AA12" si="14">$F$12/D12</f>
        <v>0.63855421686747005</v>
      </c>
      <c r="Z12" s="33">
        <f t="shared" si="14"/>
        <v>0.80303030303030309</v>
      </c>
      <c r="AA12" s="33">
        <f t="shared" si="14"/>
        <v>1</v>
      </c>
      <c r="AB12" s="33">
        <f>$L$12/G12</f>
        <v>0.67961165048543704</v>
      </c>
      <c r="AC12" s="33">
        <f t="shared" ref="AC12:AG12" si="15">$L$12/H12</f>
        <v>0.63063063063063063</v>
      </c>
      <c r="AD12" s="33">
        <f t="shared" si="15"/>
        <v>0.70000000000000007</v>
      </c>
      <c r="AE12" s="33">
        <f t="shared" si="15"/>
        <v>0.64814814814814825</v>
      </c>
      <c r="AF12" s="33">
        <f t="shared" si="15"/>
        <v>0.84337349397590367</v>
      </c>
      <c r="AG12" s="33">
        <f t="shared" si="15"/>
        <v>1</v>
      </c>
      <c r="AI12" s="5" t="s">
        <v>305</v>
      </c>
      <c r="AJ12" s="96" t="s">
        <v>265</v>
      </c>
      <c r="AM12" s="76" t="s">
        <v>309</v>
      </c>
      <c r="AN12" s="102" t="s">
        <v>2190</v>
      </c>
      <c r="AO12" s="51" t="s">
        <v>310</v>
      </c>
      <c r="AP12" s="51" t="s">
        <v>311</v>
      </c>
      <c r="AQ12" s="474" t="s">
        <v>274</v>
      </c>
      <c r="AR12" s="471" t="s">
        <v>251</v>
      </c>
      <c r="AS12" s="122"/>
      <c r="AT12" s="104"/>
      <c r="BE12" s="2"/>
    </row>
    <row r="13" spans="1:57" ht="27" customHeight="1">
      <c r="A13" s="5" t="s">
        <v>307</v>
      </c>
      <c r="B13" s="75" t="s">
        <v>312</v>
      </c>
      <c r="C13" s="33">
        <v>8.5999999999999993E-2</v>
      </c>
      <c r="D13" s="25">
        <v>8.299999999999999E-2</v>
      </c>
      <c r="E13" s="25">
        <v>6.6000000000000003E-2</v>
      </c>
      <c r="F13" s="25">
        <v>5.3000000000000005E-2</v>
      </c>
      <c r="G13" s="48">
        <v>0.10299999999999999</v>
      </c>
      <c r="H13" s="48">
        <v>0.111</v>
      </c>
      <c r="I13" s="48">
        <v>0.1</v>
      </c>
      <c r="J13" s="48">
        <v>0.108</v>
      </c>
      <c r="K13" s="48">
        <v>8.3000000000000004E-2</v>
      </c>
      <c r="L13" s="48">
        <v>7.0000000000000007E-2</v>
      </c>
      <c r="M13" s="49"/>
      <c r="N13" s="50" t="s">
        <v>270</v>
      </c>
      <c r="O13" s="51" t="s">
        <v>301</v>
      </c>
      <c r="P13" s="41"/>
      <c r="Q13" s="3"/>
      <c r="R13" s="3"/>
      <c r="S13" s="93" t="s">
        <v>280</v>
      </c>
      <c r="T13" s="94"/>
      <c r="V13" s="5" t="s">
        <v>307</v>
      </c>
      <c r="W13" s="75" t="s">
        <v>312</v>
      </c>
      <c r="X13" s="33">
        <f>$F$13/C13</f>
        <v>0.61627906976744196</v>
      </c>
      <c r="Y13" s="33">
        <f t="shared" ref="Y13:AA13" si="16">$F$13/D13</f>
        <v>0.63855421686747005</v>
      </c>
      <c r="Z13" s="33">
        <f t="shared" si="16"/>
        <v>0.80303030303030309</v>
      </c>
      <c r="AA13" s="33">
        <f t="shared" si="16"/>
        <v>1</v>
      </c>
      <c r="AB13" s="33">
        <f>$L$13/G13</f>
        <v>0.67961165048543704</v>
      </c>
      <c r="AC13" s="33">
        <f t="shared" ref="AC13:AG13" si="17">$L$13/H13</f>
        <v>0.63063063063063063</v>
      </c>
      <c r="AD13" s="33">
        <f t="shared" si="17"/>
        <v>0.70000000000000007</v>
      </c>
      <c r="AE13" s="33">
        <f t="shared" si="17"/>
        <v>0.64814814814814825</v>
      </c>
      <c r="AF13" s="33">
        <f t="shared" si="17"/>
        <v>0.84337349397590367</v>
      </c>
      <c r="AG13" s="33">
        <f t="shared" si="17"/>
        <v>1</v>
      </c>
      <c r="AI13" s="5" t="s">
        <v>307</v>
      </c>
      <c r="AJ13" s="96" t="s">
        <v>285</v>
      </c>
      <c r="AM13" s="76" t="s">
        <v>313</v>
      </c>
      <c r="AN13" s="102" t="s">
        <v>2206</v>
      </c>
      <c r="AO13" s="51" t="s">
        <v>310</v>
      </c>
      <c r="AP13" s="51" t="s">
        <v>311</v>
      </c>
      <c r="AQ13" s="474" t="s">
        <v>274</v>
      </c>
      <c r="AR13" s="471" t="s">
        <v>251</v>
      </c>
      <c r="AS13" s="122"/>
      <c r="AT13" s="104"/>
      <c r="BE13" s="2"/>
    </row>
    <row r="14" spans="1:57" ht="27" customHeight="1">
      <c r="A14" s="5" t="s">
        <v>309</v>
      </c>
      <c r="B14" s="75" t="s">
        <v>314</v>
      </c>
      <c r="C14" s="33">
        <v>0.128</v>
      </c>
      <c r="D14" s="25">
        <v>0.122</v>
      </c>
      <c r="E14" s="25">
        <v>0.11</v>
      </c>
      <c r="F14" s="25">
        <v>8.7999999999999995E-2</v>
      </c>
      <c r="G14" s="52">
        <v>0.14799999999999999</v>
      </c>
      <c r="H14" s="52">
        <v>0.159</v>
      </c>
      <c r="I14" s="52">
        <v>0.14199999999999999</v>
      </c>
      <c r="J14" s="52">
        <v>0.153</v>
      </c>
      <c r="K14" s="52">
        <v>0.13</v>
      </c>
      <c r="L14" s="52">
        <v>0.108</v>
      </c>
      <c r="M14" s="53"/>
      <c r="N14" s="50" t="s">
        <v>270</v>
      </c>
      <c r="O14" s="51" t="s">
        <v>289</v>
      </c>
      <c r="P14" s="41"/>
      <c r="Q14" s="3"/>
      <c r="R14" s="3"/>
      <c r="S14" s="16" t="s">
        <v>281</v>
      </c>
      <c r="T14" s="17"/>
      <c r="V14" s="5" t="s">
        <v>309</v>
      </c>
      <c r="W14" s="75" t="s">
        <v>314</v>
      </c>
      <c r="X14" s="33">
        <f>$F$14/C14</f>
        <v>0.6875</v>
      </c>
      <c r="Y14" s="33">
        <f t="shared" ref="Y14:AA14" si="18">$F$14/D14</f>
        <v>0.72131147540983609</v>
      </c>
      <c r="Z14" s="33">
        <f t="shared" si="18"/>
        <v>0.79999999999999993</v>
      </c>
      <c r="AA14" s="33">
        <f t="shared" si="18"/>
        <v>1</v>
      </c>
      <c r="AB14" s="33">
        <f>$L$14/G14</f>
        <v>0.72972972972972971</v>
      </c>
      <c r="AC14" s="33">
        <f t="shared" ref="AC14:AG14" si="19">$L$14/H14</f>
        <v>0.67924528301886788</v>
      </c>
      <c r="AD14" s="33">
        <f t="shared" si="19"/>
        <v>0.76056338028169024</v>
      </c>
      <c r="AE14" s="33">
        <f t="shared" si="19"/>
        <v>0.70588235294117652</v>
      </c>
      <c r="AF14" s="33">
        <f t="shared" si="19"/>
        <v>0.8307692307692307</v>
      </c>
      <c r="AG14" s="33">
        <f t="shared" si="19"/>
        <v>1</v>
      </c>
      <c r="AI14" s="5" t="s">
        <v>309</v>
      </c>
      <c r="AJ14" s="96" t="s">
        <v>265</v>
      </c>
      <c r="AM14" s="76" t="s">
        <v>315</v>
      </c>
      <c r="AN14" s="102" t="s">
        <v>2191</v>
      </c>
      <c r="AO14" s="51" t="s">
        <v>310</v>
      </c>
      <c r="AP14" s="51" t="s">
        <v>311</v>
      </c>
      <c r="AQ14" s="474" t="s">
        <v>274</v>
      </c>
      <c r="AR14" s="471" t="s">
        <v>251</v>
      </c>
      <c r="AS14" s="122"/>
      <c r="AT14" s="104"/>
      <c r="BE14" s="2"/>
    </row>
    <row r="15" spans="1:57" ht="27" customHeight="1">
      <c r="A15" s="5" t="s">
        <v>313</v>
      </c>
      <c r="B15" s="75" t="s">
        <v>316</v>
      </c>
      <c r="C15" s="33">
        <v>0.128</v>
      </c>
      <c r="D15" s="25">
        <v>0.122</v>
      </c>
      <c r="E15" s="25">
        <v>0.11</v>
      </c>
      <c r="F15" s="25">
        <v>8.7999999999999995E-2</v>
      </c>
      <c r="G15" s="52">
        <v>0.14799999999999999</v>
      </c>
      <c r="H15" s="52">
        <v>0.159</v>
      </c>
      <c r="I15" s="52">
        <v>0.14199999999999999</v>
      </c>
      <c r="J15" s="52">
        <v>0.153</v>
      </c>
      <c r="K15" s="52">
        <v>0.13</v>
      </c>
      <c r="L15" s="52">
        <v>0.108</v>
      </c>
      <c r="M15" s="53"/>
      <c r="N15" s="50" t="s">
        <v>270</v>
      </c>
      <c r="O15" s="51" t="s">
        <v>317</v>
      </c>
      <c r="P15" s="41"/>
      <c r="Q15" s="3"/>
      <c r="R15" s="3"/>
      <c r="S15" s="16" t="s">
        <v>282</v>
      </c>
      <c r="T15" s="17"/>
      <c r="V15" s="5" t="s">
        <v>313</v>
      </c>
      <c r="W15" s="75" t="s">
        <v>316</v>
      </c>
      <c r="X15" s="33">
        <f>$F$15/C15</f>
        <v>0.6875</v>
      </c>
      <c r="Y15" s="33">
        <f t="shared" ref="Y15:AA15" si="20">$F$15/D15</f>
        <v>0.72131147540983609</v>
      </c>
      <c r="Z15" s="33">
        <f t="shared" si="20"/>
        <v>0.79999999999999993</v>
      </c>
      <c r="AA15" s="33">
        <f t="shared" si="20"/>
        <v>1</v>
      </c>
      <c r="AB15" s="33">
        <f>$L$15/G15</f>
        <v>0.72972972972972971</v>
      </c>
      <c r="AC15" s="33">
        <f t="shared" ref="AC15:AG15" si="21">$L$15/H15</f>
        <v>0.67924528301886788</v>
      </c>
      <c r="AD15" s="33">
        <f t="shared" si="21"/>
        <v>0.76056338028169024</v>
      </c>
      <c r="AE15" s="33">
        <f t="shared" si="21"/>
        <v>0.70588235294117652</v>
      </c>
      <c r="AF15" s="33">
        <f t="shared" si="21"/>
        <v>0.8307692307692307</v>
      </c>
      <c r="AG15" s="33">
        <f t="shared" si="21"/>
        <v>1</v>
      </c>
      <c r="AI15" s="5" t="s">
        <v>313</v>
      </c>
      <c r="AJ15" s="96" t="s">
        <v>285</v>
      </c>
      <c r="AM15" s="76" t="s">
        <v>318</v>
      </c>
      <c r="AN15" s="102" t="s">
        <v>2192</v>
      </c>
      <c r="AO15" s="51" t="s">
        <v>310</v>
      </c>
      <c r="AP15" s="51" t="s">
        <v>319</v>
      </c>
      <c r="AQ15" s="474" t="s">
        <v>274</v>
      </c>
      <c r="AR15" s="471" t="s">
        <v>251</v>
      </c>
      <c r="AS15" s="122"/>
      <c r="AT15" s="104"/>
      <c r="BE15" s="2"/>
    </row>
    <row r="16" spans="1:57" ht="27" customHeight="1" thickBot="1">
      <c r="A16" s="5" t="s">
        <v>315</v>
      </c>
      <c r="B16" s="75" t="s">
        <v>320</v>
      </c>
      <c r="C16" s="33">
        <v>0.128</v>
      </c>
      <c r="D16" s="25">
        <v>0.122</v>
      </c>
      <c r="E16" s="25">
        <v>0.11</v>
      </c>
      <c r="F16" s="25">
        <v>8.7999999999999995E-2</v>
      </c>
      <c r="G16" s="52">
        <v>0.14799999999999999</v>
      </c>
      <c r="H16" s="52">
        <v>0.159</v>
      </c>
      <c r="I16" s="52">
        <v>0.14199999999999999</v>
      </c>
      <c r="J16" s="52">
        <v>0.153</v>
      </c>
      <c r="K16" s="52">
        <v>0.13</v>
      </c>
      <c r="L16" s="52">
        <v>0.108</v>
      </c>
      <c r="M16" s="53"/>
      <c r="N16" s="50" t="s">
        <v>270</v>
      </c>
      <c r="O16" s="51" t="s">
        <v>301</v>
      </c>
      <c r="P16" s="41"/>
      <c r="Q16" s="3"/>
      <c r="R16" s="3"/>
      <c r="S16" s="18" t="s">
        <v>2163</v>
      </c>
      <c r="T16" s="19"/>
      <c r="V16" s="5" t="s">
        <v>315</v>
      </c>
      <c r="W16" s="75" t="s">
        <v>320</v>
      </c>
      <c r="X16" s="33">
        <f>$F$16/C16</f>
        <v>0.6875</v>
      </c>
      <c r="Y16" s="33">
        <f t="shared" ref="Y16:AA16" si="22">$F$16/D16</f>
        <v>0.72131147540983609</v>
      </c>
      <c r="Z16" s="33">
        <f t="shared" si="22"/>
        <v>0.79999999999999993</v>
      </c>
      <c r="AA16" s="33">
        <f t="shared" si="22"/>
        <v>1</v>
      </c>
      <c r="AB16" s="33">
        <f>$L$16/G16</f>
        <v>0.72972972972972971</v>
      </c>
      <c r="AC16" s="33">
        <f t="shared" ref="AC16:AG16" si="23">$L$16/H16</f>
        <v>0.67924528301886788</v>
      </c>
      <c r="AD16" s="33">
        <f t="shared" si="23"/>
        <v>0.76056338028169024</v>
      </c>
      <c r="AE16" s="33">
        <f t="shared" si="23"/>
        <v>0.70588235294117652</v>
      </c>
      <c r="AF16" s="33">
        <f t="shared" si="23"/>
        <v>0.8307692307692307</v>
      </c>
      <c r="AG16" s="33">
        <f t="shared" si="23"/>
        <v>1</v>
      </c>
      <c r="AI16" s="5" t="s">
        <v>315</v>
      </c>
      <c r="AJ16" s="96" t="s">
        <v>285</v>
      </c>
      <c r="AM16" s="76" t="s">
        <v>321</v>
      </c>
      <c r="AN16" s="102" t="s">
        <v>2207</v>
      </c>
      <c r="AO16" s="51" t="s">
        <v>310</v>
      </c>
      <c r="AP16" s="51" t="s">
        <v>319</v>
      </c>
      <c r="AQ16" s="474" t="s">
        <v>274</v>
      </c>
      <c r="AR16" s="471" t="s">
        <v>251</v>
      </c>
      <c r="AS16" s="122"/>
      <c r="AT16" s="104"/>
      <c r="BE16" s="2"/>
    </row>
    <row r="17" spans="1:57" s="490" customFormat="1" ht="27" customHeight="1">
      <c r="A17" s="480" t="s">
        <v>318</v>
      </c>
      <c r="B17" s="481" t="s">
        <v>2178</v>
      </c>
      <c r="C17" s="482">
        <v>0.128</v>
      </c>
      <c r="D17" s="483">
        <v>0.122</v>
      </c>
      <c r="E17" s="483">
        <v>0.11</v>
      </c>
      <c r="F17" s="483">
        <v>8.7999999999999995E-2</v>
      </c>
      <c r="G17" s="484">
        <v>0.14799999999999999</v>
      </c>
      <c r="H17" s="484">
        <v>0.159</v>
      </c>
      <c r="I17" s="484">
        <v>0.14199999999999999</v>
      </c>
      <c r="J17" s="484">
        <v>0.153</v>
      </c>
      <c r="K17" s="484">
        <v>0.13</v>
      </c>
      <c r="L17" s="484">
        <v>0.108</v>
      </c>
      <c r="M17" s="485"/>
      <c r="N17" s="486" t="s">
        <v>270</v>
      </c>
      <c r="O17" s="487" t="s">
        <v>289</v>
      </c>
      <c r="P17" s="488"/>
      <c r="Q17" s="489"/>
      <c r="R17" s="489"/>
      <c r="V17" s="480" t="s">
        <v>318</v>
      </c>
      <c r="W17" s="481" t="s">
        <v>2179</v>
      </c>
      <c r="X17" s="482">
        <f t="shared" ref="X17:AA18" si="24">$F$18/C17</f>
        <v>0.6875</v>
      </c>
      <c r="Y17" s="482">
        <f t="shared" si="24"/>
        <v>0.72131147540983609</v>
      </c>
      <c r="Z17" s="482">
        <f t="shared" si="24"/>
        <v>0.79999999999999993</v>
      </c>
      <c r="AA17" s="482">
        <f t="shared" si="24"/>
        <v>1</v>
      </c>
      <c r="AB17" s="482">
        <f t="shared" ref="AB17:AG18" si="25">$L$18/G17</f>
        <v>0.72972972972972971</v>
      </c>
      <c r="AC17" s="482">
        <f t="shared" si="25"/>
        <v>0.67924528301886788</v>
      </c>
      <c r="AD17" s="482">
        <f t="shared" si="25"/>
        <v>0.76056338028169024</v>
      </c>
      <c r="AE17" s="482">
        <f t="shared" si="25"/>
        <v>0.70588235294117652</v>
      </c>
      <c r="AF17" s="482">
        <f t="shared" si="25"/>
        <v>0.8307692307692307</v>
      </c>
      <c r="AG17" s="482">
        <f t="shared" si="25"/>
        <v>1</v>
      </c>
      <c r="AI17" s="480" t="s">
        <v>318</v>
      </c>
      <c r="AJ17" s="96" t="s">
        <v>265</v>
      </c>
      <c r="AM17" s="491" t="s">
        <v>322</v>
      </c>
      <c r="AN17" s="492" t="s">
        <v>2180</v>
      </c>
      <c r="AO17" s="487" t="s">
        <v>253</v>
      </c>
      <c r="AP17" s="487" t="s">
        <v>287</v>
      </c>
      <c r="AQ17" s="493" t="s">
        <v>274</v>
      </c>
      <c r="AR17" s="494" t="s">
        <v>251</v>
      </c>
      <c r="AS17" s="495"/>
      <c r="AT17" s="496"/>
    </row>
    <row r="18" spans="1:57" s="490" customFormat="1" ht="27" customHeight="1">
      <c r="A18" s="480" t="s">
        <v>321</v>
      </c>
      <c r="B18" s="481" t="s">
        <v>323</v>
      </c>
      <c r="C18" s="482">
        <v>0.128</v>
      </c>
      <c r="D18" s="483">
        <v>0.122</v>
      </c>
      <c r="E18" s="483">
        <v>0.11</v>
      </c>
      <c r="F18" s="483">
        <v>8.7999999999999995E-2</v>
      </c>
      <c r="G18" s="484">
        <v>0.14799999999999999</v>
      </c>
      <c r="H18" s="484">
        <v>0.159</v>
      </c>
      <c r="I18" s="484">
        <v>0.14199999999999999</v>
      </c>
      <c r="J18" s="484">
        <v>0.153</v>
      </c>
      <c r="K18" s="484">
        <v>0.13</v>
      </c>
      <c r="L18" s="484">
        <v>0.108</v>
      </c>
      <c r="M18" s="485"/>
      <c r="N18" s="486" t="s">
        <v>270</v>
      </c>
      <c r="O18" s="487" t="s">
        <v>317</v>
      </c>
      <c r="P18" s="488"/>
      <c r="Q18" s="489"/>
      <c r="R18" s="489"/>
      <c r="V18" s="480" t="s">
        <v>321</v>
      </c>
      <c r="W18" s="481" t="s">
        <v>323</v>
      </c>
      <c r="X18" s="482">
        <f t="shared" si="24"/>
        <v>0.6875</v>
      </c>
      <c r="Y18" s="482">
        <f t="shared" si="24"/>
        <v>0.72131147540983609</v>
      </c>
      <c r="Z18" s="482">
        <f t="shared" si="24"/>
        <v>0.79999999999999993</v>
      </c>
      <c r="AA18" s="482">
        <f t="shared" si="24"/>
        <v>1</v>
      </c>
      <c r="AB18" s="482">
        <f t="shared" si="25"/>
        <v>0.72972972972972971</v>
      </c>
      <c r="AC18" s="482">
        <f t="shared" si="25"/>
        <v>0.67924528301886788</v>
      </c>
      <c r="AD18" s="482">
        <f t="shared" si="25"/>
        <v>0.76056338028169024</v>
      </c>
      <c r="AE18" s="482">
        <f t="shared" si="25"/>
        <v>0.70588235294117652</v>
      </c>
      <c r="AF18" s="482">
        <f t="shared" si="25"/>
        <v>0.8307692307692307</v>
      </c>
      <c r="AG18" s="482">
        <f t="shared" si="25"/>
        <v>1</v>
      </c>
      <c r="AI18" s="480" t="s">
        <v>321</v>
      </c>
      <c r="AJ18" s="96" t="s">
        <v>285</v>
      </c>
      <c r="AM18" s="491" t="s">
        <v>324</v>
      </c>
      <c r="AN18" s="492" t="s">
        <v>2193</v>
      </c>
      <c r="AO18" s="487" t="s">
        <v>253</v>
      </c>
      <c r="AP18" s="487" t="s">
        <v>287</v>
      </c>
      <c r="AQ18" s="493" t="s">
        <v>274</v>
      </c>
      <c r="AR18" s="494" t="s">
        <v>251</v>
      </c>
      <c r="AS18" s="495"/>
      <c r="AT18" s="496"/>
    </row>
    <row r="19" spans="1:57" ht="27" customHeight="1">
      <c r="A19" s="5" t="s">
        <v>322</v>
      </c>
      <c r="B19" s="75" t="s">
        <v>325</v>
      </c>
      <c r="C19" s="33">
        <v>0.18099999999999999</v>
      </c>
      <c r="D19" s="25">
        <v>0.17399999999999999</v>
      </c>
      <c r="E19" s="25">
        <v>0.15</v>
      </c>
      <c r="F19" s="25">
        <v>0.122</v>
      </c>
      <c r="G19" s="48">
        <v>0.216</v>
      </c>
      <c r="H19" s="48">
        <v>0.23599999999999999</v>
      </c>
      <c r="I19" s="48">
        <v>0.20899999999999999</v>
      </c>
      <c r="J19" s="48">
        <v>0.22900000000000001</v>
      </c>
      <c r="K19" s="48">
        <v>0.185</v>
      </c>
      <c r="L19" s="48">
        <v>0.157</v>
      </c>
      <c r="M19" s="49"/>
      <c r="N19" s="50" t="s">
        <v>270</v>
      </c>
      <c r="O19" s="51" t="s">
        <v>289</v>
      </c>
      <c r="P19" s="41"/>
      <c r="Q19" s="3"/>
      <c r="R19" s="3"/>
      <c r="V19" s="5" t="s">
        <v>322</v>
      </c>
      <c r="W19" s="75" t="s">
        <v>325</v>
      </c>
      <c r="X19" s="33">
        <f>$F$19/C19</f>
        <v>0.67403314917127077</v>
      </c>
      <c r="Y19" s="33">
        <f>$F$19/D19</f>
        <v>0.70114942528735635</v>
      </c>
      <c r="Z19" s="33">
        <f>$F$19/E19</f>
        <v>0.81333333333333335</v>
      </c>
      <c r="AA19" s="33">
        <f>$F$19/F19</f>
        <v>1</v>
      </c>
      <c r="AB19" s="33">
        <f t="shared" ref="AB19:AG19" si="26">$L$19/G19</f>
        <v>0.72685185185185186</v>
      </c>
      <c r="AC19" s="33">
        <f t="shared" si="26"/>
        <v>0.6652542372881356</v>
      </c>
      <c r="AD19" s="33">
        <f t="shared" si="26"/>
        <v>0.75119617224880386</v>
      </c>
      <c r="AE19" s="33">
        <f t="shared" si="26"/>
        <v>0.68558951965065495</v>
      </c>
      <c r="AF19" s="33">
        <f t="shared" si="26"/>
        <v>0.84864864864864864</v>
      </c>
      <c r="AG19" s="33">
        <f t="shared" si="26"/>
        <v>1</v>
      </c>
      <c r="AI19" s="5" t="s">
        <v>322</v>
      </c>
      <c r="AJ19" s="96" t="s">
        <v>265</v>
      </c>
      <c r="AM19" s="76" t="s">
        <v>326</v>
      </c>
      <c r="AN19" s="102" t="s">
        <v>2194</v>
      </c>
      <c r="AO19" s="51" t="s">
        <v>310</v>
      </c>
      <c r="AP19" s="51" t="s">
        <v>319</v>
      </c>
      <c r="AQ19" s="51" t="s">
        <v>371</v>
      </c>
      <c r="AR19" s="51" t="s">
        <v>372</v>
      </c>
      <c r="AS19" s="472" t="s">
        <v>274</v>
      </c>
      <c r="AT19" s="105" t="s">
        <v>251</v>
      </c>
      <c r="BE19" s="2"/>
    </row>
    <row r="20" spans="1:57" ht="27" customHeight="1">
      <c r="A20" s="5" t="s">
        <v>324</v>
      </c>
      <c r="B20" s="75" t="s">
        <v>327</v>
      </c>
      <c r="C20" s="33">
        <v>0.18099999999999999</v>
      </c>
      <c r="D20" s="25">
        <v>0.17399999999999999</v>
      </c>
      <c r="E20" s="25">
        <v>0.15</v>
      </c>
      <c r="F20" s="25">
        <v>0.122</v>
      </c>
      <c r="G20" s="48">
        <v>0.216</v>
      </c>
      <c r="H20" s="48">
        <v>0.23599999999999999</v>
      </c>
      <c r="I20" s="48">
        <v>0.20899999999999999</v>
      </c>
      <c r="J20" s="48">
        <v>0.22900000000000001</v>
      </c>
      <c r="K20" s="48">
        <v>0.185</v>
      </c>
      <c r="L20" s="48">
        <v>0.157</v>
      </c>
      <c r="M20" s="49"/>
      <c r="N20" s="50" t="s">
        <v>270</v>
      </c>
      <c r="O20" s="51" t="s">
        <v>301</v>
      </c>
      <c r="P20" s="41"/>
      <c r="Q20" s="3"/>
      <c r="R20" s="3"/>
      <c r="V20" s="5" t="s">
        <v>324</v>
      </c>
      <c r="W20" s="75" t="s">
        <v>327</v>
      </c>
      <c r="X20" s="33">
        <f>$F$20/C20</f>
        <v>0.67403314917127077</v>
      </c>
      <c r="Y20" s="33">
        <f>$F$20/D20</f>
        <v>0.70114942528735635</v>
      </c>
      <c r="Z20" s="33">
        <f>$F$20/E20</f>
        <v>0.81333333333333335</v>
      </c>
      <c r="AA20" s="33">
        <f>$F$20/F20</f>
        <v>1</v>
      </c>
      <c r="AB20" s="33">
        <f t="shared" ref="AB20:AG20" si="27">$L$20/G20</f>
        <v>0.72685185185185186</v>
      </c>
      <c r="AC20" s="33">
        <f t="shared" si="27"/>
        <v>0.6652542372881356</v>
      </c>
      <c r="AD20" s="33">
        <f t="shared" si="27"/>
        <v>0.75119617224880386</v>
      </c>
      <c r="AE20" s="33">
        <f t="shared" si="27"/>
        <v>0.68558951965065495</v>
      </c>
      <c r="AF20" s="33">
        <f t="shared" si="27"/>
        <v>0.84864864864864864</v>
      </c>
      <c r="AG20" s="33">
        <f t="shared" si="27"/>
        <v>1</v>
      </c>
      <c r="AI20" s="5" t="s">
        <v>324</v>
      </c>
      <c r="AJ20" s="96" t="s">
        <v>285</v>
      </c>
      <c r="AM20" s="76" t="s">
        <v>328</v>
      </c>
      <c r="AN20" s="492" t="s">
        <v>2208</v>
      </c>
      <c r="AO20" s="487" t="s">
        <v>310</v>
      </c>
      <c r="AP20" s="487" t="s">
        <v>319</v>
      </c>
      <c r="AQ20" s="487" t="s">
        <v>253</v>
      </c>
      <c r="AR20" s="487" t="s">
        <v>372</v>
      </c>
      <c r="AS20" s="497" t="s">
        <v>274</v>
      </c>
      <c r="AT20" s="498" t="s">
        <v>251</v>
      </c>
      <c r="BE20" s="2"/>
    </row>
    <row r="21" spans="1:57" ht="27" customHeight="1">
      <c r="A21" s="5" t="s">
        <v>326</v>
      </c>
      <c r="B21" s="75" t="s">
        <v>329</v>
      </c>
      <c r="C21" s="33">
        <v>0.14900000000000002</v>
      </c>
      <c r="D21" s="25">
        <v>0.14600000000000002</v>
      </c>
      <c r="E21" s="25">
        <v>0.13400000000000001</v>
      </c>
      <c r="F21" s="25">
        <v>0.106</v>
      </c>
      <c r="G21" s="52">
        <v>0.17100000000000001</v>
      </c>
      <c r="H21" s="52">
        <v>0.186</v>
      </c>
      <c r="I21" s="52">
        <v>0.16800000000000001</v>
      </c>
      <c r="J21" s="52">
        <v>0.183</v>
      </c>
      <c r="K21" s="52">
        <v>0.156</v>
      </c>
      <c r="L21" s="52">
        <v>0.128</v>
      </c>
      <c r="M21" s="53"/>
      <c r="N21" s="50" t="s">
        <v>270</v>
      </c>
      <c r="O21" s="51" t="s">
        <v>289</v>
      </c>
      <c r="P21" s="41"/>
      <c r="Q21" s="3"/>
      <c r="R21" s="3"/>
      <c r="V21" s="5" t="s">
        <v>326</v>
      </c>
      <c r="W21" s="75" t="s">
        <v>329</v>
      </c>
      <c r="X21" s="33">
        <f>$F$21/C21</f>
        <v>0.71140939597315422</v>
      </c>
      <c r="Y21" s="33">
        <f>$F$21/D21</f>
        <v>0.72602739726027388</v>
      </c>
      <c r="Z21" s="33">
        <f>$F$21/E21</f>
        <v>0.79104477611940294</v>
      </c>
      <c r="AA21" s="33">
        <f>$F$21/F21</f>
        <v>1</v>
      </c>
      <c r="AB21" s="33">
        <f t="shared" ref="AB21:AG21" si="28">$L$21/G21</f>
        <v>0.74853801169590639</v>
      </c>
      <c r="AC21" s="33">
        <f t="shared" si="28"/>
        <v>0.68817204301075274</v>
      </c>
      <c r="AD21" s="33">
        <f t="shared" si="28"/>
        <v>0.76190476190476186</v>
      </c>
      <c r="AE21" s="33">
        <f t="shared" si="28"/>
        <v>0.69945355191256831</v>
      </c>
      <c r="AF21" s="33">
        <f t="shared" si="28"/>
        <v>0.82051282051282048</v>
      </c>
      <c r="AG21" s="33">
        <f t="shared" si="28"/>
        <v>1</v>
      </c>
      <c r="AI21" s="5" t="s">
        <v>326</v>
      </c>
      <c r="AJ21" s="96" t="s">
        <v>265</v>
      </c>
      <c r="AM21" s="76" t="s">
        <v>330</v>
      </c>
      <c r="AN21" s="102" t="s">
        <v>2195</v>
      </c>
      <c r="AO21" s="51" t="s">
        <v>310</v>
      </c>
      <c r="AP21" s="51" t="s">
        <v>319</v>
      </c>
      <c r="AQ21" s="51" t="s">
        <v>253</v>
      </c>
      <c r="AR21" s="51" t="s">
        <v>372</v>
      </c>
      <c r="AS21" s="113" t="s">
        <v>274</v>
      </c>
      <c r="AT21" s="105" t="s">
        <v>251</v>
      </c>
      <c r="BE21" s="2"/>
    </row>
    <row r="22" spans="1:57" ht="27" customHeight="1">
      <c r="A22" s="5" t="s">
        <v>328</v>
      </c>
      <c r="B22" s="75" t="s">
        <v>331</v>
      </c>
      <c r="C22" s="33">
        <v>0.14900000000000002</v>
      </c>
      <c r="D22" s="25">
        <v>0.14600000000000002</v>
      </c>
      <c r="E22" s="25">
        <v>0.13400000000000001</v>
      </c>
      <c r="F22" s="25">
        <v>0.106</v>
      </c>
      <c r="G22" s="52">
        <v>0.17100000000000001</v>
      </c>
      <c r="H22" s="52">
        <v>0.186</v>
      </c>
      <c r="I22" s="52">
        <v>0.16800000000000001</v>
      </c>
      <c r="J22" s="52">
        <v>0.183</v>
      </c>
      <c r="K22" s="52">
        <v>0.156</v>
      </c>
      <c r="L22" s="52">
        <v>0.128</v>
      </c>
      <c r="M22" s="53"/>
      <c r="N22" s="50" t="s">
        <v>270</v>
      </c>
      <c r="O22" s="51" t="s">
        <v>332</v>
      </c>
      <c r="P22" s="41"/>
      <c r="Q22" s="3"/>
      <c r="R22" s="3"/>
      <c r="V22" s="5" t="s">
        <v>328</v>
      </c>
      <c r="W22" s="75" t="s">
        <v>331</v>
      </c>
      <c r="X22" s="33">
        <f>$F$22/C22</f>
        <v>0.71140939597315422</v>
      </c>
      <c r="Y22" s="33">
        <f>$F$22/D22</f>
        <v>0.72602739726027388</v>
      </c>
      <c r="Z22" s="33">
        <f>$F$22/E22</f>
        <v>0.79104477611940294</v>
      </c>
      <c r="AA22" s="33">
        <f>$F$22/F22</f>
        <v>1</v>
      </c>
      <c r="AB22" s="33">
        <f t="shared" ref="AB22:AG22" si="29">$L$22/G22</f>
        <v>0.74853801169590639</v>
      </c>
      <c r="AC22" s="33">
        <f t="shared" si="29"/>
        <v>0.68817204301075274</v>
      </c>
      <c r="AD22" s="33">
        <f t="shared" si="29"/>
        <v>0.76190476190476186</v>
      </c>
      <c r="AE22" s="33">
        <f t="shared" si="29"/>
        <v>0.69945355191256831</v>
      </c>
      <c r="AF22" s="33">
        <f t="shared" si="29"/>
        <v>0.82051282051282048</v>
      </c>
      <c r="AG22" s="33">
        <f t="shared" si="29"/>
        <v>1</v>
      </c>
      <c r="AI22" s="5" t="s">
        <v>328</v>
      </c>
      <c r="AJ22" s="96" t="s">
        <v>285</v>
      </c>
      <c r="AM22" s="76" t="s">
        <v>333</v>
      </c>
      <c r="AN22" s="102" t="s">
        <v>334</v>
      </c>
      <c r="AO22" s="51" t="s">
        <v>310</v>
      </c>
      <c r="AP22" s="51" t="s">
        <v>319</v>
      </c>
      <c r="AQ22" s="51" t="s">
        <v>253</v>
      </c>
      <c r="AR22" s="51" t="s">
        <v>372</v>
      </c>
      <c r="AS22" s="113" t="s">
        <v>274</v>
      </c>
      <c r="AT22" s="105" t="s">
        <v>251</v>
      </c>
      <c r="BE22" s="2"/>
    </row>
    <row r="23" spans="1:57" ht="27" customHeight="1">
      <c r="A23" s="5" t="s">
        <v>330</v>
      </c>
      <c r="B23" s="75" t="s">
        <v>335</v>
      </c>
      <c r="C23" s="33">
        <v>0.14900000000000002</v>
      </c>
      <c r="D23" s="25">
        <v>0.14600000000000002</v>
      </c>
      <c r="E23" s="25">
        <v>0.13400000000000001</v>
      </c>
      <c r="F23" s="25">
        <v>0.106</v>
      </c>
      <c r="G23" s="52">
        <v>0.17100000000000001</v>
      </c>
      <c r="H23" s="52">
        <v>0.186</v>
      </c>
      <c r="I23" s="52">
        <v>0.16800000000000001</v>
      </c>
      <c r="J23" s="52">
        <v>0.183</v>
      </c>
      <c r="K23" s="52">
        <v>0.156</v>
      </c>
      <c r="L23" s="52">
        <v>0.128</v>
      </c>
      <c r="M23" s="53"/>
      <c r="N23" s="50" t="s">
        <v>270</v>
      </c>
      <c r="O23" s="51" t="s">
        <v>301</v>
      </c>
      <c r="P23" s="41"/>
      <c r="Q23" s="3"/>
      <c r="R23" s="3"/>
      <c r="V23" s="5" t="s">
        <v>330</v>
      </c>
      <c r="W23" s="75" t="s">
        <v>335</v>
      </c>
      <c r="X23" s="33">
        <f>$F$23/C23</f>
        <v>0.71140939597315422</v>
      </c>
      <c r="Y23" s="33">
        <f>$F$23/D23</f>
        <v>0.72602739726027388</v>
      </c>
      <c r="Z23" s="33">
        <f>$F$23/E23</f>
        <v>0.79104477611940294</v>
      </c>
      <c r="AA23" s="33">
        <f>$F$23/F23</f>
        <v>1</v>
      </c>
      <c r="AB23" s="33">
        <f t="shared" ref="AB23:AG23" si="30">$L$23/G23</f>
        <v>0.74853801169590639</v>
      </c>
      <c r="AC23" s="33">
        <f t="shared" si="30"/>
        <v>0.68817204301075274</v>
      </c>
      <c r="AD23" s="33">
        <f t="shared" si="30"/>
        <v>0.76190476190476186</v>
      </c>
      <c r="AE23" s="33">
        <f t="shared" si="30"/>
        <v>0.69945355191256831</v>
      </c>
      <c r="AF23" s="33">
        <f t="shared" si="30"/>
        <v>0.82051282051282048</v>
      </c>
      <c r="AG23" s="33">
        <f t="shared" si="30"/>
        <v>1</v>
      </c>
      <c r="AI23" s="5" t="s">
        <v>330</v>
      </c>
      <c r="AJ23" s="96" t="s">
        <v>285</v>
      </c>
      <c r="AM23" s="76" t="s">
        <v>336</v>
      </c>
      <c r="AN23" s="102" t="s">
        <v>2196</v>
      </c>
      <c r="AO23" s="51" t="s">
        <v>310</v>
      </c>
      <c r="AP23" s="51" t="s">
        <v>319</v>
      </c>
      <c r="AQ23" s="51" t="s">
        <v>253</v>
      </c>
      <c r="AR23" s="51" t="s">
        <v>372</v>
      </c>
      <c r="AS23" s="113" t="s">
        <v>274</v>
      </c>
      <c r="AT23" s="105" t="s">
        <v>251</v>
      </c>
      <c r="BE23" s="2"/>
    </row>
    <row r="24" spans="1:57" ht="27" customHeight="1">
      <c r="A24" s="5" t="s">
        <v>333</v>
      </c>
      <c r="B24" s="75" t="s">
        <v>337</v>
      </c>
      <c r="C24" s="33">
        <v>0.14900000000000002</v>
      </c>
      <c r="D24" s="25">
        <v>0.14600000000000002</v>
      </c>
      <c r="E24" s="25">
        <v>0.13400000000000001</v>
      </c>
      <c r="F24" s="25">
        <v>0.106</v>
      </c>
      <c r="G24" s="52">
        <v>0.17100000000000001</v>
      </c>
      <c r="H24" s="52">
        <v>0.186</v>
      </c>
      <c r="I24" s="52">
        <v>0.16800000000000001</v>
      </c>
      <c r="J24" s="52">
        <v>0.183</v>
      </c>
      <c r="K24" s="52">
        <v>0.156</v>
      </c>
      <c r="L24" s="52">
        <v>0.128</v>
      </c>
      <c r="M24" s="53"/>
      <c r="N24" s="50" t="s">
        <v>270</v>
      </c>
      <c r="O24" s="51" t="s">
        <v>338</v>
      </c>
      <c r="P24" s="41"/>
      <c r="Q24" s="3"/>
      <c r="R24" s="3"/>
      <c r="V24" s="5" t="s">
        <v>333</v>
      </c>
      <c r="W24" s="75" t="s">
        <v>337</v>
      </c>
      <c r="X24" s="33">
        <f>$F$24/C24</f>
        <v>0.71140939597315422</v>
      </c>
      <c r="Y24" s="33">
        <f>$F$24/D24</f>
        <v>0.72602739726027388</v>
      </c>
      <c r="Z24" s="33">
        <f>$F$24/E24</f>
        <v>0.79104477611940294</v>
      </c>
      <c r="AA24" s="33">
        <f>$F$24/F24</f>
        <v>1</v>
      </c>
      <c r="AB24" s="33">
        <f t="shared" ref="AB24:AG24" si="31">$L$24/G24</f>
        <v>0.74853801169590639</v>
      </c>
      <c r="AC24" s="33">
        <f t="shared" si="31"/>
        <v>0.68817204301075274</v>
      </c>
      <c r="AD24" s="33">
        <f t="shared" si="31"/>
        <v>0.76190476190476186</v>
      </c>
      <c r="AE24" s="33">
        <f t="shared" si="31"/>
        <v>0.69945355191256831</v>
      </c>
      <c r="AF24" s="33">
        <f t="shared" si="31"/>
        <v>0.82051282051282048</v>
      </c>
      <c r="AG24" s="33">
        <f t="shared" si="31"/>
        <v>1</v>
      </c>
      <c r="AI24" s="5" t="s">
        <v>333</v>
      </c>
      <c r="AJ24" s="96" t="s">
        <v>285</v>
      </c>
      <c r="AM24" s="76" t="s">
        <v>339</v>
      </c>
      <c r="AN24" s="102" t="s">
        <v>2209</v>
      </c>
      <c r="AO24" s="51" t="s">
        <v>310</v>
      </c>
      <c r="AP24" s="51" t="s">
        <v>319</v>
      </c>
      <c r="AQ24" s="51" t="s">
        <v>253</v>
      </c>
      <c r="AR24" s="51" t="s">
        <v>372</v>
      </c>
      <c r="AS24" s="113" t="s">
        <v>274</v>
      </c>
      <c r="AT24" s="105" t="s">
        <v>251</v>
      </c>
      <c r="BE24" s="2"/>
    </row>
    <row r="25" spans="1:57" ht="27" customHeight="1">
      <c r="A25" s="5" t="s">
        <v>336</v>
      </c>
      <c r="B25" s="75" t="s">
        <v>340</v>
      </c>
      <c r="C25" s="33">
        <v>0.14900000000000002</v>
      </c>
      <c r="D25" s="25">
        <v>0.14600000000000002</v>
      </c>
      <c r="E25" s="25">
        <v>0.13400000000000001</v>
      </c>
      <c r="F25" s="25">
        <v>0.106</v>
      </c>
      <c r="G25" s="52">
        <v>0.16800000000000001</v>
      </c>
      <c r="H25" s="52">
        <v>0.17699999999999999</v>
      </c>
      <c r="I25" s="52">
        <v>0.16500000000000001</v>
      </c>
      <c r="J25" s="52">
        <v>0.17399999999999999</v>
      </c>
      <c r="K25" s="52">
        <v>0.153</v>
      </c>
      <c r="L25" s="52">
        <v>0.125</v>
      </c>
      <c r="M25" s="53"/>
      <c r="N25" s="50" t="s">
        <v>270</v>
      </c>
      <c r="O25" s="51" t="s">
        <v>289</v>
      </c>
      <c r="P25" s="41"/>
      <c r="Q25" s="3"/>
      <c r="R25" s="3"/>
      <c r="V25" s="5" t="s">
        <v>336</v>
      </c>
      <c r="W25" s="75" t="s">
        <v>340</v>
      </c>
      <c r="X25" s="33">
        <f>$F$25/C25</f>
        <v>0.71140939597315422</v>
      </c>
      <c r="Y25" s="33">
        <f>$F$25/D25</f>
        <v>0.72602739726027388</v>
      </c>
      <c r="Z25" s="33">
        <f>$F$25/E25</f>
        <v>0.79104477611940294</v>
      </c>
      <c r="AA25" s="33">
        <f>$F$25/F25</f>
        <v>1</v>
      </c>
      <c r="AB25" s="33">
        <f t="shared" ref="AB25:AG25" si="32">$L$25/G25</f>
        <v>0.74404761904761896</v>
      </c>
      <c r="AC25" s="33">
        <f t="shared" si="32"/>
        <v>0.70621468926553677</v>
      </c>
      <c r="AD25" s="33">
        <f t="shared" si="32"/>
        <v>0.75757575757575757</v>
      </c>
      <c r="AE25" s="33">
        <f t="shared" si="32"/>
        <v>0.71839080459770122</v>
      </c>
      <c r="AF25" s="33">
        <f t="shared" si="32"/>
        <v>0.81699346405228757</v>
      </c>
      <c r="AG25" s="33">
        <f t="shared" si="32"/>
        <v>1</v>
      </c>
      <c r="AI25" s="5" t="s">
        <v>336</v>
      </c>
      <c r="AJ25" s="96" t="s">
        <v>265</v>
      </c>
      <c r="AM25" s="76" t="s">
        <v>341</v>
      </c>
      <c r="AN25" s="102" t="s">
        <v>2197</v>
      </c>
      <c r="AO25" s="51" t="s">
        <v>310</v>
      </c>
      <c r="AP25" s="51" t="s">
        <v>319</v>
      </c>
      <c r="AQ25" s="51" t="s">
        <v>274</v>
      </c>
      <c r="AR25" s="477" t="s">
        <v>251</v>
      </c>
      <c r="AS25" s="113"/>
      <c r="AT25" s="106"/>
      <c r="BE25" s="2"/>
    </row>
    <row r="26" spans="1:57" ht="27" customHeight="1">
      <c r="A26" s="5" t="s">
        <v>339</v>
      </c>
      <c r="B26" s="75" t="s">
        <v>342</v>
      </c>
      <c r="C26" s="33">
        <v>0.14900000000000002</v>
      </c>
      <c r="D26" s="25">
        <v>0.14600000000000002</v>
      </c>
      <c r="E26" s="25">
        <v>0.13400000000000001</v>
      </c>
      <c r="F26" s="25">
        <v>0.106</v>
      </c>
      <c r="G26" s="52">
        <v>0.16800000000000001</v>
      </c>
      <c r="H26" s="52">
        <v>0.17699999999999999</v>
      </c>
      <c r="I26" s="52">
        <v>0.16500000000000001</v>
      </c>
      <c r="J26" s="52">
        <v>0.17399999999999999</v>
      </c>
      <c r="K26" s="52">
        <v>0.153</v>
      </c>
      <c r="L26" s="52">
        <v>0.125</v>
      </c>
      <c r="M26" s="53"/>
      <c r="N26" s="50" t="s">
        <v>270</v>
      </c>
      <c r="O26" s="51" t="s">
        <v>317</v>
      </c>
      <c r="P26" s="41"/>
      <c r="Q26" s="3"/>
      <c r="R26" s="3"/>
      <c r="V26" s="5" t="s">
        <v>339</v>
      </c>
      <c r="W26" s="75" t="s">
        <v>342</v>
      </c>
      <c r="X26" s="33">
        <f>$F$26/C26</f>
        <v>0.71140939597315422</v>
      </c>
      <c r="Y26" s="33">
        <f>$F$26/D26</f>
        <v>0.72602739726027388</v>
      </c>
      <c r="Z26" s="33">
        <f>$F$26/E26</f>
        <v>0.79104477611940294</v>
      </c>
      <c r="AA26" s="33">
        <f>$F$26/F26</f>
        <v>1</v>
      </c>
      <c r="AB26" s="33">
        <f t="shared" ref="AB26:AG26" si="33">$L$26/G26</f>
        <v>0.74404761904761896</v>
      </c>
      <c r="AC26" s="33">
        <f t="shared" si="33"/>
        <v>0.70621468926553677</v>
      </c>
      <c r="AD26" s="33">
        <f t="shared" si="33"/>
        <v>0.75757575757575757</v>
      </c>
      <c r="AE26" s="33">
        <f t="shared" si="33"/>
        <v>0.71839080459770122</v>
      </c>
      <c r="AF26" s="33">
        <f t="shared" si="33"/>
        <v>0.81699346405228757</v>
      </c>
      <c r="AG26" s="33">
        <f t="shared" si="33"/>
        <v>1</v>
      </c>
      <c r="AI26" s="5" t="s">
        <v>339</v>
      </c>
      <c r="AJ26" s="96" t="s">
        <v>285</v>
      </c>
      <c r="AM26" s="76" t="s">
        <v>343</v>
      </c>
      <c r="AN26" s="102" t="s">
        <v>344</v>
      </c>
      <c r="AO26" s="51" t="s">
        <v>310</v>
      </c>
      <c r="AP26" s="51" t="s">
        <v>319</v>
      </c>
      <c r="AQ26" s="51" t="s">
        <v>274</v>
      </c>
      <c r="AR26" s="477" t="s">
        <v>251</v>
      </c>
      <c r="AS26" s="113"/>
      <c r="AT26" s="106"/>
      <c r="BE26" s="2"/>
    </row>
    <row r="27" spans="1:57" ht="27" customHeight="1">
      <c r="A27" s="5" t="s">
        <v>341</v>
      </c>
      <c r="B27" s="75" t="s">
        <v>345</v>
      </c>
      <c r="C27" s="33">
        <v>0.186</v>
      </c>
      <c r="D27" s="25">
        <v>0.17799999999999999</v>
      </c>
      <c r="E27" s="25">
        <v>0.155</v>
      </c>
      <c r="F27" s="25">
        <v>0.125</v>
      </c>
      <c r="G27" s="54">
        <v>0.21</v>
      </c>
      <c r="H27" s="54">
        <v>0.22800000000000001</v>
      </c>
      <c r="I27" s="54">
        <v>0.20200000000000001</v>
      </c>
      <c r="J27" s="54">
        <v>0.22</v>
      </c>
      <c r="K27" s="54">
        <v>0.17899999999999999</v>
      </c>
      <c r="L27" s="54">
        <v>0.14899999999999999</v>
      </c>
      <c r="M27" s="55"/>
      <c r="N27" s="50" t="s">
        <v>270</v>
      </c>
      <c r="O27" s="51" t="s">
        <v>289</v>
      </c>
      <c r="P27" s="41"/>
      <c r="Q27" s="3"/>
      <c r="R27" s="3"/>
      <c r="V27" s="5" t="s">
        <v>341</v>
      </c>
      <c r="W27" s="75" t="s">
        <v>345</v>
      </c>
      <c r="X27" s="33">
        <f>$F$27/C27</f>
        <v>0.67204301075268813</v>
      </c>
      <c r="Y27" s="33">
        <f>$F$27/D27</f>
        <v>0.702247191011236</v>
      </c>
      <c r="Z27" s="33">
        <f>$F$27/E27</f>
        <v>0.80645161290322587</v>
      </c>
      <c r="AA27" s="33">
        <f>$F$27/F27</f>
        <v>1</v>
      </c>
      <c r="AB27" s="33">
        <f t="shared" ref="AB27:AG27" si="34">$L$27/G27</f>
        <v>0.70952380952380956</v>
      </c>
      <c r="AC27" s="33">
        <f t="shared" si="34"/>
        <v>0.65350877192982448</v>
      </c>
      <c r="AD27" s="33">
        <f t="shared" si="34"/>
        <v>0.7376237623762375</v>
      </c>
      <c r="AE27" s="33">
        <f t="shared" si="34"/>
        <v>0.67727272727272725</v>
      </c>
      <c r="AF27" s="33">
        <f t="shared" si="34"/>
        <v>0.83240223463687146</v>
      </c>
      <c r="AG27" s="33">
        <f t="shared" si="34"/>
        <v>1</v>
      </c>
      <c r="AI27" s="5" t="s">
        <v>341</v>
      </c>
      <c r="AJ27" s="96" t="s">
        <v>265</v>
      </c>
      <c r="AM27" s="76" t="s">
        <v>346</v>
      </c>
      <c r="AN27" s="102" t="s">
        <v>2198</v>
      </c>
      <c r="AO27" s="51" t="s">
        <v>310</v>
      </c>
      <c r="AP27" s="51" t="s">
        <v>319</v>
      </c>
      <c r="AQ27" s="51" t="s">
        <v>274</v>
      </c>
      <c r="AR27" s="477" t="s">
        <v>251</v>
      </c>
      <c r="AS27" s="113"/>
      <c r="AT27" s="106"/>
      <c r="BE27" s="2"/>
    </row>
    <row r="28" spans="1:57" ht="27" customHeight="1">
      <c r="A28" s="5" t="s">
        <v>343</v>
      </c>
      <c r="B28" s="75" t="s">
        <v>347</v>
      </c>
      <c r="C28" s="33">
        <v>0.186</v>
      </c>
      <c r="D28" s="25">
        <v>0.17799999999999999</v>
      </c>
      <c r="E28" s="25">
        <v>0.155</v>
      </c>
      <c r="F28" s="25">
        <v>0.125</v>
      </c>
      <c r="G28" s="54">
        <v>0.21</v>
      </c>
      <c r="H28" s="54">
        <v>0.22800000000000001</v>
      </c>
      <c r="I28" s="54">
        <v>0.20200000000000001</v>
      </c>
      <c r="J28" s="54">
        <v>0.22</v>
      </c>
      <c r="K28" s="54">
        <v>0.17899999999999999</v>
      </c>
      <c r="L28" s="54">
        <v>0.14899999999999999</v>
      </c>
      <c r="M28" s="55"/>
      <c r="N28" s="50" t="s">
        <v>270</v>
      </c>
      <c r="O28" s="51" t="s">
        <v>317</v>
      </c>
      <c r="P28" s="41"/>
      <c r="Q28" s="3"/>
      <c r="R28" s="3"/>
      <c r="U28" s="3"/>
      <c r="V28" s="5" t="s">
        <v>343</v>
      </c>
      <c r="W28" s="75" t="s">
        <v>347</v>
      </c>
      <c r="X28" s="33">
        <f>$F$28/C28</f>
        <v>0.67204301075268813</v>
      </c>
      <c r="Y28" s="33">
        <f>$F$28/D28</f>
        <v>0.702247191011236</v>
      </c>
      <c r="Z28" s="33">
        <f>$F$28/E28</f>
        <v>0.80645161290322587</v>
      </c>
      <c r="AA28" s="33">
        <f>$F$28/F28</f>
        <v>1</v>
      </c>
      <c r="AB28" s="33">
        <f t="shared" ref="AB28:AG28" si="35">$L$28/G28</f>
        <v>0.70952380952380956</v>
      </c>
      <c r="AC28" s="33">
        <f t="shared" si="35"/>
        <v>0.65350877192982448</v>
      </c>
      <c r="AD28" s="33">
        <f t="shared" si="35"/>
        <v>0.7376237623762375</v>
      </c>
      <c r="AE28" s="33">
        <f t="shared" si="35"/>
        <v>0.67727272727272725</v>
      </c>
      <c r="AF28" s="33">
        <f t="shared" si="35"/>
        <v>0.83240223463687146</v>
      </c>
      <c r="AG28" s="33">
        <f t="shared" si="35"/>
        <v>1</v>
      </c>
      <c r="AI28" s="5" t="s">
        <v>343</v>
      </c>
      <c r="AJ28" s="96" t="s">
        <v>285</v>
      </c>
      <c r="AM28" s="76" t="s">
        <v>348</v>
      </c>
      <c r="AN28" s="102" t="s">
        <v>349</v>
      </c>
      <c r="AO28" s="51" t="s">
        <v>310</v>
      </c>
      <c r="AP28" s="51" t="s">
        <v>319</v>
      </c>
      <c r="AQ28" s="51" t="s">
        <v>274</v>
      </c>
      <c r="AR28" s="477" t="s">
        <v>251</v>
      </c>
      <c r="AS28" s="113"/>
      <c r="AT28" s="106"/>
      <c r="BE28" s="2"/>
    </row>
    <row r="29" spans="1:57" ht="27" customHeight="1">
      <c r="A29" s="5" t="s">
        <v>346</v>
      </c>
      <c r="B29" s="75" t="s">
        <v>350</v>
      </c>
      <c r="C29" s="33">
        <v>0.186</v>
      </c>
      <c r="D29" s="25">
        <v>0.17799999999999999</v>
      </c>
      <c r="E29" s="25">
        <v>0.155</v>
      </c>
      <c r="F29" s="25">
        <v>0.125</v>
      </c>
      <c r="G29" s="54">
        <v>0.21</v>
      </c>
      <c r="H29" s="54">
        <v>0.22800000000000001</v>
      </c>
      <c r="I29" s="54">
        <v>0.20200000000000001</v>
      </c>
      <c r="J29" s="54">
        <v>0.22</v>
      </c>
      <c r="K29" s="54">
        <v>0.17899999999999999</v>
      </c>
      <c r="L29" s="54">
        <v>0.14899999999999999</v>
      </c>
      <c r="M29" s="55"/>
      <c r="N29" s="50" t="s">
        <v>270</v>
      </c>
      <c r="O29" s="51" t="s">
        <v>301</v>
      </c>
      <c r="P29" s="41"/>
      <c r="Q29" s="3"/>
      <c r="R29" s="3"/>
      <c r="U29" s="3"/>
      <c r="V29" s="5" t="s">
        <v>346</v>
      </c>
      <c r="W29" s="75" t="s">
        <v>350</v>
      </c>
      <c r="X29" s="33">
        <f>$F$29/C29</f>
        <v>0.67204301075268813</v>
      </c>
      <c r="Y29" s="33">
        <f>$F$29/D29</f>
        <v>0.702247191011236</v>
      </c>
      <c r="Z29" s="33">
        <f>$F$29/E29</f>
        <v>0.80645161290322587</v>
      </c>
      <c r="AA29" s="33">
        <f>$F$29/F29</f>
        <v>1</v>
      </c>
      <c r="AB29" s="33">
        <f t="shared" ref="AB29:AG29" si="36">$L$29/G29</f>
        <v>0.70952380952380956</v>
      </c>
      <c r="AC29" s="33">
        <f t="shared" si="36"/>
        <v>0.65350877192982448</v>
      </c>
      <c r="AD29" s="33">
        <f t="shared" si="36"/>
        <v>0.7376237623762375</v>
      </c>
      <c r="AE29" s="33">
        <f t="shared" si="36"/>
        <v>0.67727272727272725</v>
      </c>
      <c r="AF29" s="33">
        <f t="shared" si="36"/>
        <v>0.83240223463687146</v>
      </c>
      <c r="AG29" s="33">
        <f t="shared" si="36"/>
        <v>1</v>
      </c>
      <c r="AI29" s="5" t="s">
        <v>346</v>
      </c>
      <c r="AJ29" s="96" t="s">
        <v>285</v>
      </c>
      <c r="AM29" s="76" t="s">
        <v>351</v>
      </c>
      <c r="AN29" s="102" t="s">
        <v>2164</v>
      </c>
      <c r="AO29" s="51" t="s">
        <v>310</v>
      </c>
      <c r="AP29" s="51" t="s">
        <v>319</v>
      </c>
      <c r="AQ29" s="51" t="s">
        <v>274</v>
      </c>
      <c r="AR29" s="477" t="s">
        <v>251</v>
      </c>
      <c r="AS29" s="113"/>
      <c r="AT29" s="106"/>
      <c r="BE29" s="2"/>
    </row>
    <row r="30" spans="1:57" ht="27" customHeight="1">
      <c r="A30" s="5" t="s">
        <v>348</v>
      </c>
      <c r="B30" s="75" t="s">
        <v>352</v>
      </c>
      <c r="C30" s="33">
        <v>0.186</v>
      </c>
      <c r="D30" s="25">
        <v>0.17799999999999999</v>
      </c>
      <c r="E30" s="25">
        <v>0.155</v>
      </c>
      <c r="F30" s="25">
        <v>0.125</v>
      </c>
      <c r="G30" s="54">
        <v>0.21</v>
      </c>
      <c r="H30" s="54">
        <v>0.22800000000000001</v>
      </c>
      <c r="I30" s="54">
        <v>0.20200000000000001</v>
      </c>
      <c r="J30" s="54">
        <v>0.22</v>
      </c>
      <c r="K30" s="54">
        <v>0.17899999999999999</v>
      </c>
      <c r="L30" s="54">
        <v>0.14899999999999999</v>
      </c>
      <c r="M30" s="55"/>
      <c r="N30" s="50" t="s">
        <v>270</v>
      </c>
      <c r="O30" s="51" t="s">
        <v>338</v>
      </c>
      <c r="P30" s="41"/>
      <c r="Q30" s="3"/>
      <c r="R30" s="3"/>
      <c r="U30" s="3"/>
      <c r="V30" s="5" t="s">
        <v>348</v>
      </c>
      <c r="W30" s="75" t="s">
        <v>352</v>
      </c>
      <c r="X30" s="33">
        <f>$F$30/C30</f>
        <v>0.67204301075268813</v>
      </c>
      <c r="Y30" s="33">
        <f>$F$30/D30</f>
        <v>0.702247191011236</v>
      </c>
      <c r="Z30" s="33">
        <f>$F$30/E30</f>
        <v>0.80645161290322587</v>
      </c>
      <c r="AA30" s="33">
        <f>$F$30/F30</f>
        <v>1</v>
      </c>
      <c r="AB30" s="33">
        <f t="shared" ref="AB30:AG30" si="37">$L$30/G30</f>
        <v>0.70952380952380956</v>
      </c>
      <c r="AC30" s="33">
        <f t="shared" si="37"/>
        <v>0.65350877192982448</v>
      </c>
      <c r="AD30" s="33">
        <f t="shared" si="37"/>
        <v>0.7376237623762375</v>
      </c>
      <c r="AE30" s="33">
        <f t="shared" si="37"/>
        <v>0.67727272727272725</v>
      </c>
      <c r="AF30" s="33">
        <f t="shared" si="37"/>
        <v>0.83240223463687146</v>
      </c>
      <c r="AG30" s="33">
        <f t="shared" si="37"/>
        <v>1</v>
      </c>
      <c r="AI30" s="5" t="s">
        <v>348</v>
      </c>
      <c r="AJ30" s="96" t="s">
        <v>353</v>
      </c>
      <c r="AM30" s="76" t="s">
        <v>354</v>
      </c>
      <c r="AN30" s="102" t="s">
        <v>2167</v>
      </c>
      <c r="AO30" s="51" t="s">
        <v>310</v>
      </c>
      <c r="AP30" s="51" t="s">
        <v>319</v>
      </c>
      <c r="AQ30" s="51" t="s">
        <v>274</v>
      </c>
      <c r="AR30" s="477" t="s">
        <v>251</v>
      </c>
      <c r="AS30" s="113"/>
      <c r="AT30" s="106"/>
      <c r="BE30" s="2"/>
    </row>
    <row r="31" spans="1:57" ht="27" customHeight="1">
      <c r="A31" s="5" t="s">
        <v>351</v>
      </c>
      <c r="B31" s="75" t="s">
        <v>355</v>
      </c>
      <c r="C31" s="33">
        <v>0.14000000000000001</v>
      </c>
      <c r="D31" s="25">
        <v>0.13600000000000001</v>
      </c>
      <c r="E31" s="25">
        <v>0.113</v>
      </c>
      <c r="F31" s="25">
        <v>0.09</v>
      </c>
      <c r="G31" s="54">
        <v>0.16300000000000001</v>
      </c>
      <c r="H31" s="54">
        <v>0.17599999999999999</v>
      </c>
      <c r="I31" s="54">
        <v>0.159</v>
      </c>
      <c r="J31" s="54">
        <v>0.17199999999999999</v>
      </c>
      <c r="K31" s="52">
        <v>0.13600000000000001</v>
      </c>
      <c r="L31" s="52">
        <v>0.113</v>
      </c>
      <c r="M31" s="53"/>
      <c r="N31" s="50" t="s">
        <v>270</v>
      </c>
      <c r="O31" s="51" t="s">
        <v>289</v>
      </c>
      <c r="P31" s="41"/>
      <c r="Q31" s="3"/>
      <c r="R31" s="3"/>
      <c r="U31" s="3"/>
      <c r="V31" s="5" t="s">
        <v>351</v>
      </c>
      <c r="W31" s="75" t="s">
        <v>355</v>
      </c>
      <c r="X31" s="33">
        <f>$F$31/C31</f>
        <v>0.64285714285714279</v>
      </c>
      <c r="Y31" s="33">
        <f>$F$31/D31</f>
        <v>0.66176470588235292</v>
      </c>
      <c r="Z31" s="33">
        <f>$F$31/E31</f>
        <v>0.79646017699115035</v>
      </c>
      <c r="AA31" s="33">
        <f>$F$31/F31</f>
        <v>1</v>
      </c>
      <c r="AB31" s="33">
        <f t="shared" ref="AB31:AG31" si="38">$L$31/G31</f>
        <v>0.69325153374233128</v>
      </c>
      <c r="AC31" s="33">
        <f t="shared" si="38"/>
        <v>0.64204545454545459</v>
      </c>
      <c r="AD31" s="33">
        <f t="shared" si="38"/>
        <v>0.71069182389937113</v>
      </c>
      <c r="AE31" s="33">
        <f t="shared" si="38"/>
        <v>0.65697674418604657</v>
      </c>
      <c r="AF31" s="33">
        <f t="shared" si="38"/>
        <v>0.83088235294117641</v>
      </c>
      <c r="AG31" s="33">
        <f t="shared" si="38"/>
        <v>1</v>
      </c>
      <c r="AI31" s="5" t="s">
        <v>351</v>
      </c>
      <c r="AJ31" s="96" t="s">
        <v>265</v>
      </c>
      <c r="AM31" s="76" t="s">
        <v>356</v>
      </c>
      <c r="AN31" s="102" t="s">
        <v>2168</v>
      </c>
      <c r="AO31" s="51" t="s">
        <v>310</v>
      </c>
      <c r="AP31" s="51" t="s">
        <v>319</v>
      </c>
      <c r="AQ31" s="51" t="s">
        <v>253</v>
      </c>
      <c r="AR31" s="51" t="s">
        <v>372</v>
      </c>
      <c r="AS31" s="113" t="s">
        <v>274</v>
      </c>
      <c r="AT31" s="105" t="s">
        <v>251</v>
      </c>
      <c r="BE31" s="2"/>
    </row>
    <row r="32" spans="1:57" ht="27" customHeight="1">
      <c r="A32" s="5" t="s">
        <v>354</v>
      </c>
      <c r="B32" s="75" t="s">
        <v>357</v>
      </c>
      <c r="C32" s="33">
        <v>0.14000000000000001</v>
      </c>
      <c r="D32" s="25">
        <v>0.13600000000000001</v>
      </c>
      <c r="E32" s="25">
        <v>0.113</v>
      </c>
      <c r="F32" s="25">
        <v>0.09</v>
      </c>
      <c r="G32" s="54">
        <v>0.16300000000000001</v>
      </c>
      <c r="H32" s="54">
        <v>0.17599999999999999</v>
      </c>
      <c r="I32" s="54">
        <v>0.159</v>
      </c>
      <c r="J32" s="54">
        <v>0.17199999999999999</v>
      </c>
      <c r="K32" s="52">
        <v>0.13600000000000001</v>
      </c>
      <c r="L32" s="52">
        <v>0.113</v>
      </c>
      <c r="M32" s="53"/>
      <c r="N32" s="50" t="s">
        <v>270</v>
      </c>
      <c r="O32" s="51" t="s">
        <v>289</v>
      </c>
      <c r="P32" s="41"/>
      <c r="Q32" s="3"/>
      <c r="R32" s="3"/>
      <c r="U32" s="3"/>
      <c r="V32" s="5" t="s">
        <v>354</v>
      </c>
      <c r="W32" s="75" t="s">
        <v>357</v>
      </c>
      <c r="X32" s="33">
        <f>$F$32/C32</f>
        <v>0.64285714285714279</v>
      </c>
      <c r="Y32" s="33">
        <f>$F$32/D32</f>
        <v>0.66176470588235292</v>
      </c>
      <c r="Z32" s="33">
        <f>$F$32/E32</f>
        <v>0.79646017699115035</v>
      </c>
      <c r="AA32" s="33">
        <f>$F$32/F32</f>
        <v>1</v>
      </c>
      <c r="AB32" s="33">
        <f t="shared" ref="AB32:AG32" si="39">$L$32/G32</f>
        <v>0.69325153374233128</v>
      </c>
      <c r="AC32" s="33">
        <f t="shared" si="39"/>
        <v>0.64204545454545459</v>
      </c>
      <c r="AD32" s="33">
        <f t="shared" si="39"/>
        <v>0.71069182389937113</v>
      </c>
      <c r="AE32" s="33">
        <f t="shared" si="39"/>
        <v>0.65697674418604657</v>
      </c>
      <c r="AF32" s="33">
        <f t="shared" si="39"/>
        <v>0.83088235294117641</v>
      </c>
      <c r="AG32" s="33">
        <f t="shared" si="39"/>
        <v>1</v>
      </c>
      <c r="AI32" s="5" t="s">
        <v>354</v>
      </c>
      <c r="AJ32" s="96" t="s">
        <v>265</v>
      </c>
      <c r="AM32" s="76" t="s">
        <v>358</v>
      </c>
      <c r="AN32" s="102" t="s">
        <v>2169</v>
      </c>
      <c r="AO32" s="51" t="s">
        <v>310</v>
      </c>
      <c r="AP32" s="51" t="s">
        <v>319</v>
      </c>
      <c r="AQ32" s="51" t="s">
        <v>253</v>
      </c>
      <c r="AR32" s="51" t="s">
        <v>372</v>
      </c>
      <c r="AS32" s="113" t="s">
        <v>274</v>
      </c>
      <c r="AT32" s="105" t="s">
        <v>251</v>
      </c>
      <c r="BE32" s="2"/>
    </row>
    <row r="33" spans="1:57" ht="27" customHeight="1">
      <c r="A33" s="5" t="s">
        <v>356</v>
      </c>
      <c r="B33" s="75" t="s">
        <v>359</v>
      </c>
      <c r="C33" s="33">
        <v>0.14000000000000001</v>
      </c>
      <c r="D33" s="25">
        <v>0.13600000000000001</v>
      </c>
      <c r="E33" s="25">
        <v>0.113</v>
      </c>
      <c r="F33" s="25">
        <v>0.09</v>
      </c>
      <c r="G33" s="54">
        <v>0.16300000000000001</v>
      </c>
      <c r="H33" s="54">
        <v>0.17599999999999999</v>
      </c>
      <c r="I33" s="54">
        <v>0.159</v>
      </c>
      <c r="J33" s="54">
        <v>0.17199999999999999</v>
      </c>
      <c r="K33" s="54">
        <v>0.13600000000000001</v>
      </c>
      <c r="L33" s="54">
        <v>0.113</v>
      </c>
      <c r="M33" s="55"/>
      <c r="N33" s="50" t="s">
        <v>270</v>
      </c>
      <c r="O33" s="51" t="s">
        <v>289</v>
      </c>
      <c r="P33" s="41"/>
      <c r="Q33" s="3"/>
      <c r="R33" s="3"/>
      <c r="U33" s="3"/>
      <c r="V33" s="5" t="s">
        <v>356</v>
      </c>
      <c r="W33" s="75" t="s">
        <v>359</v>
      </c>
      <c r="X33" s="33">
        <f>$F$33/C33</f>
        <v>0.64285714285714279</v>
      </c>
      <c r="Y33" s="33">
        <f>$F$33/D33</f>
        <v>0.66176470588235292</v>
      </c>
      <c r="Z33" s="33">
        <f>$F$33/E33</f>
        <v>0.79646017699115035</v>
      </c>
      <c r="AA33" s="33">
        <f>$F$33/F33</f>
        <v>1</v>
      </c>
      <c r="AB33" s="33">
        <f t="shared" ref="AB33:AG33" si="40">$L$33/G33</f>
        <v>0.69325153374233128</v>
      </c>
      <c r="AC33" s="33">
        <f t="shared" si="40"/>
        <v>0.64204545454545459</v>
      </c>
      <c r="AD33" s="33">
        <f t="shared" si="40"/>
        <v>0.71069182389937113</v>
      </c>
      <c r="AE33" s="33">
        <f t="shared" si="40"/>
        <v>0.65697674418604657</v>
      </c>
      <c r="AF33" s="33">
        <f t="shared" si="40"/>
        <v>0.83088235294117641</v>
      </c>
      <c r="AG33" s="33">
        <f t="shared" si="40"/>
        <v>1</v>
      </c>
      <c r="AI33" s="5" t="s">
        <v>356</v>
      </c>
      <c r="AJ33" s="96" t="s">
        <v>285</v>
      </c>
      <c r="AM33" s="76" t="s">
        <v>360</v>
      </c>
      <c r="AN33" s="102" t="s">
        <v>2165</v>
      </c>
      <c r="AO33" s="51" t="s">
        <v>310</v>
      </c>
      <c r="AP33" s="51" t="s">
        <v>319</v>
      </c>
      <c r="AQ33" s="51" t="s">
        <v>274</v>
      </c>
      <c r="AR33" s="477" t="s">
        <v>251</v>
      </c>
      <c r="AS33" s="113"/>
      <c r="AT33" s="106"/>
      <c r="BE33" s="2"/>
    </row>
    <row r="34" spans="1:57" ht="27" customHeight="1">
      <c r="A34" s="5" t="s">
        <v>358</v>
      </c>
      <c r="B34" s="75" t="s">
        <v>361</v>
      </c>
      <c r="C34" s="33">
        <v>0.14000000000000001</v>
      </c>
      <c r="D34" s="25">
        <v>0.13600000000000001</v>
      </c>
      <c r="E34" s="25">
        <v>0.113</v>
      </c>
      <c r="F34" s="25">
        <v>0.09</v>
      </c>
      <c r="G34" s="54">
        <v>0.16300000000000001</v>
      </c>
      <c r="H34" s="54">
        <v>0.17599999999999999</v>
      </c>
      <c r="I34" s="54">
        <v>0.159</v>
      </c>
      <c r="J34" s="54">
        <v>0.17199999999999999</v>
      </c>
      <c r="K34" s="54">
        <v>0.13600000000000001</v>
      </c>
      <c r="L34" s="54">
        <v>0.113</v>
      </c>
      <c r="M34" s="55"/>
      <c r="N34" s="50" t="s">
        <v>270</v>
      </c>
      <c r="O34" s="51" t="s">
        <v>301</v>
      </c>
      <c r="P34" s="41"/>
      <c r="Q34" s="3"/>
      <c r="R34" s="3"/>
      <c r="U34" s="3"/>
      <c r="V34" s="5" t="s">
        <v>358</v>
      </c>
      <c r="W34" s="75" t="s">
        <v>361</v>
      </c>
      <c r="X34" s="33">
        <f>$F$34/C34</f>
        <v>0.64285714285714279</v>
      </c>
      <c r="Y34" s="33">
        <f>$F$34/D34</f>
        <v>0.66176470588235292</v>
      </c>
      <c r="Z34" s="33">
        <f>$F$34/E34</f>
        <v>0.79646017699115035</v>
      </c>
      <c r="AA34" s="33">
        <f>$F$34/F34</f>
        <v>1</v>
      </c>
      <c r="AB34" s="33">
        <f t="shared" ref="AB34:AG34" si="41">$L$34/G34</f>
        <v>0.69325153374233128</v>
      </c>
      <c r="AC34" s="33">
        <f t="shared" si="41"/>
        <v>0.64204545454545459</v>
      </c>
      <c r="AD34" s="33">
        <f t="shared" si="41"/>
        <v>0.71069182389937113</v>
      </c>
      <c r="AE34" s="33">
        <f t="shared" si="41"/>
        <v>0.65697674418604657</v>
      </c>
      <c r="AF34" s="33">
        <f t="shared" si="41"/>
        <v>0.83088235294117641</v>
      </c>
      <c r="AG34" s="33">
        <f t="shared" si="41"/>
        <v>1</v>
      </c>
      <c r="AI34" s="5" t="s">
        <v>358</v>
      </c>
      <c r="AJ34" s="96" t="s">
        <v>285</v>
      </c>
      <c r="AM34" s="76" t="s">
        <v>2217</v>
      </c>
      <c r="AN34" s="102" t="s">
        <v>2210</v>
      </c>
      <c r="AO34" s="51" t="s">
        <v>310</v>
      </c>
      <c r="AP34" s="51" t="s">
        <v>319</v>
      </c>
      <c r="AQ34" s="51" t="s">
        <v>253</v>
      </c>
      <c r="AR34" s="51" t="s">
        <v>372</v>
      </c>
      <c r="AS34" s="113" t="s">
        <v>274</v>
      </c>
      <c r="AT34" s="105" t="s">
        <v>251</v>
      </c>
      <c r="BE34" s="2"/>
    </row>
    <row r="35" spans="1:57" ht="27" customHeight="1">
      <c r="A35" s="5" t="s">
        <v>360</v>
      </c>
      <c r="B35" s="75" t="s">
        <v>362</v>
      </c>
      <c r="C35" s="33">
        <v>7.5000000000000011E-2</v>
      </c>
      <c r="D35" s="25">
        <v>7.1000000000000008E-2</v>
      </c>
      <c r="E35" s="25">
        <v>5.3999999999999999E-2</v>
      </c>
      <c r="F35" s="25">
        <v>4.4000000000000004E-2</v>
      </c>
      <c r="G35" s="52">
        <v>0.09</v>
      </c>
      <c r="H35" s="52">
        <v>9.7000000000000003E-2</v>
      </c>
      <c r="I35" s="52">
        <v>8.5999999999999993E-2</v>
      </c>
      <c r="J35" s="52">
        <v>9.2999999999999999E-2</v>
      </c>
      <c r="K35" s="54">
        <v>6.9000000000000006E-2</v>
      </c>
      <c r="L35" s="54">
        <v>5.8999999999999997E-2</v>
      </c>
      <c r="M35" s="55"/>
      <c r="N35" s="50" t="s">
        <v>270</v>
      </c>
      <c r="O35" s="51" t="s">
        <v>289</v>
      </c>
      <c r="P35" s="41"/>
      <c r="Q35" s="3"/>
      <c r="R35" s="3"/>
      <c r="U35" s="3"/>
      <c r="V35" s="5" t="s">
        <v>360</v>
      </c>
      <c r="W35" s="75" t="s">
        <v>362</v>
      </c>
      <c r="X35" s="33">
        <f>$F$35/C35</f>
        <v>0.58666666666666667</v>
      </c>
      <c r="Y35" s="33">
        <f>$F$35/D35</f>
        <v>0.61971830985915488</v>
      </c>
      <c r="Z35" s="33">
        <f>$F$35/E35</f>
        <v>0.81481481481481488</v>
      </c>
      <c r="AA35" s="33">
        <f>$F$35/F35</f>
        <v>1</v>
      </c>
      <c r="AB35" s="33">
        <f t="shared" ref="AB35:AG35" si="42">$L$35/G35</f>
        <v>0.65555555555555556</v>
      </c>
      <c r="AC35" s="33">
        <f t="shared" si="42"/>
        <v>0.60824742268041232</v>
      </c>
      <c r="AD35" s="33">
        <f t="shared" si="42"/>
        <v>0.68604651162790697</v>
      </c>
      <c r="AE35" s="33">
        <f t="shared" si="42"/>
        <v>0.63440860215053763</v>
      </c>
      <c r="AF35" s="33">
        <f t="shared" si="42"/>
        <v>0.85507246376811585</v>
      </c>
      <c r="AG35" s="33">
        <f t="shared" si="42"/>
        <v>1</v>
      </c>
      <c r="AI35" s="5" t="s">
        <v>360</v>
      </c>
      <c r="AJ35" s="96" t="s">
        <v>265</v>
      </c>
      <c r="AM35" s="76" t="s">
        <v>2216</v>
      </c>
      <c r="AN35" s="102" t="s">
        <v>2211</v>
      </c>
      <c r="AO35" s="51" t="s">
        <v>310</v>
      </c>
      <c r="AP35" s="51" t="s">
        <v>319</v>
      </c>
      <c r="AQ35" s="51" t="s">
        <v>253</v>
      </c>
      <c r="AR35" s="51" t="s">
        <v>372</v>
      </c>
      <c r="AS35" s="113" t="s">
        <v>274</v>
      </c>
      <c r="AT35" s="105" t="s">
        <v>251</v>
      </c>
      <c r="BE35" s="2"/>
    </row>
    <row r="36" spans="1:57" ht="27" customHeight="1">
      <c r="A36" s="5" t="s">
        <v>2217</v>
      </c>
      <c r="B36" s="75" t="s">
        <v>363</v>
      </c>
      <c r="C36" s="33">
        <v>7.5000000000000011E-2</v>
      </c>
      <c r="D36" s="25">
        <v>7.1000000000000008E-2</v>
      </c>
      <c r="E36" s="25">
        <v>5.3999999999999999E-2</v>
      </c>
      <c r="F36" s="25">
        <v>4.4000000000000004E-2</v>
      </c>
      <c r="G36" s="54">
        <v>0.09</v>
      </c>
      <c r="H36" s="54">
        <v>9.7000000000000003E-2</v>
      </c>
      <c r="I36" s="54">
        <v>8.5999999999999993E-2</v>
      </c>
      <c r="J36" s="54">
        <v>9.2999999999999999E-2</v>
      </c>
      <c r="K36" s="52">
        <v>6.9000000000000006E-2</v>
      </c>
      <c r="L36" s="52">
        <v>5.8999999999999997E-2</v>
      </c>
      <c r="M36" s="53"/>
      <c r="N36" s="50" t="s">
        <v>270</v>
      </c>
      <c r="O36" s="51" t="s">
        <v>289</v>
      </c>
      <c r="P36" s="41"/>
      <c r="Q36" s="3"/>
      <c r="R36" s="3"/>
      <c r="U36" s="3"/>
      <c r="V36" s="5" t="s">
        <v>2217</v>
      </c>
      <c r="W36" s="75" t="s">
        <v>363</v>
      </c>
      <c r="X36" s="33">
        <f>$F$36/C36</f>
        <v>0.58666666666666667</v>
      </c>
      <c r="Y36" s="33">
        <f>$F$36/D36</f>
        <v>0.61971830985915488</v>
      </c>
      <c r="Z36" s="33">
        <f>$F$36/E36</f>
        <v>0.81481481481481488</v>
      </c>
      <c r="AA36" s="33">
        <f>$F$36/F36</f>
        <v>1</v>
      </c>
      <c r="AB36" s="33">
        <f t="shared" ref="AB36:AG36" si="43">$L$36/G36</f>
        <v>0.65555555555555556</v>
      </c>
      <c r="AC36" s="33">
        <f t="shared" si="43"/>
        <v>0.60824742268041232</v>
      </c>
      <c r="AD36" s="33">
        <f t="shared" si="43"/>
        <v>0.68604651162790697</v>
      </c>
      <c r="AE36" s="33">
        <f t="shared" si="43"/>
        <v>0.63440860215053763</v>
      </c>
      <c r="AF36" s="33">
        <f t="shared" si="43"/>
        <v>0.85507246376811585</v>
      </c>
      <c r="AG36" s="33">
        <f t="shared" si="43"/>
        <v>1</v>
      </c>
      <c r="AI36" s="5" t="s">
        <v>2217</v>
      </c>
      <c r="AJ36" s="96" t="s">
        <v>285</v>
      </c>
      <c r="AM36" s="76" t="s">
        <v>2218</v>
      </c>
      <c r="AN36" s="102" t="s">
        <v>2221</v>
      </c>
      <c r="AO36" s="51" t="s">
        <v>310</v>
      </c>
      <c r="AP36" s="51" t="s">
        <v>319</v>
      </c>
      <c r="AQ36" s="51" t="s">
        <v>253</v>
      </c>
      <c r="AR36" s="51" t="s">
        <v>372</v>
      </c>
      <c r="AS36" s="113" t="s">
        <v>274</v>
      </c>
      <c r="AT36" s="105" t="s">
        <v>251</v>
      </c>
      <c r="BE36" s="2"/>
    </row>
    <row r="37" spans="1:57" ht="27" customHeight="1">
      <c r="A37" s="5" t="s">
        <v>2216</v>
      </c>
      <c r="B37" s="75" t="s">
        <v>364</v>
      </c>
      <c r="C37" s="33">
        <v>7.5000000000000011E-2</v>
      </c>
      <c r="D37" s="25">
        <v>7.1000000000000008E-2</v>
      </c>
      <c r="E37" s="25">
        <v>5.3999999999999999E-2</v>
      </c>
      <c r="F37" s="25">
        <v>4.4000000000000004E-2</v>
      </c>
      <c r="G37" s="54">
        <v>0.09</v>
      </c>
      <c r="H37" s="54">
        <v>9.7000000000000003E-2</v>
      </c>
      <c r="I37" s="54">
        <v>8.5999999999999993E-2</v>
      </c>
      <c r="J37" s="54">
        <v>9.2999999999999999E-2</v>
      </c>
      <c r="K37" s="52">
        <v>6.9000000000000006E-2</v>
      </c>
      <c r="L37" s="52">
        <v>5.8999999999999997E-2</v>
      </c>
      <c r="M37" s="53"/>
      <c r="N37" s="50" t="s">
        <v>270</v>
      </c>
      <c r="O37" s="51" t="s">
        <v>301</v>
      </c>
      <c r="P37" s="41"/>
      <c r="Q37" s="3"/>
      <c r="R37" s="3"/>
      <c r="U37" s="3"/>
      <c r="V37" s="5" t="s">
        <v>2216</v>
      </c>
      <c r="W37" s="75" t="s">
        <v>364</v>
      </c>
      <c r="X37" s="33">
        <f>$F$37/C37</f>
        <v>0.58666666666666667</v>
      </c>
      <c r="Y37" s="33">
        <f>$F$37/D37</f>
        <v>0.61971830985915488</v>
      </c>
      <c r="Z37" s="33">
        <f>$F$37/E37</f>
        <v>0.81481481481481488</v>
      </c>
      <c r="AA37" s="33">
        <f>$F$37/F37</f>
        <v>1</v>
      </c>
      <c r="AB37" s="33">
        <f t="shared" ref="AB37:AG37" si="44">$L$37/G37</f>
        <v>0.65555555555555556</v>
      </c>
      <c r="AC37" s="33">
        <f t="shared" si="44"/>
        <v>0.60824742268041232</v>
      </c>
      <c r="AD37" s="33">
        <f t="shared" si="44"/>
        <v>0.68604651162790697</v>
      </c>
      <c r="AE37" s="33">
        <f t="shared" si="44"/>
        <v>0.63440860215053763</v>
      </c>
      <c r="AF37" s="33">
        <f t="shared" si="44"/>
        <v>0.85507246376811585</v>
      </c>
      <c r="AG37" s="33">
        <f t="shared" si="44"/>
        <v>1</v>
      </c>
      <c r="AI37" s="5" t="s">
        <v>2216</v>
      </c>
      <c r="AJ37" s="96" t="s">
        <v>353</v>
      </c>
      <c r="AM37" s="76" t="s">
        <v>2219</v>
      </c>
      <c r="AN37" s="102" t="s">
        <v>2222</v>
      </c>
      <c r="AO37" s="51" t="s">
        <v>310</v>
      </c>
      <c r="AP37" s="51" t="s">
        <v>319</v>
      </c>
      <c r="AQ37" s="51" t="s">
        <v>253</v>
      </c>
      <c r="AR37" s="51" t="s">
        <v>372</v>
      </c>
      <c r="AS37" s="113" t="s">
        <v>274</v>
      </c>
      <c r="AT37" s="105" t="s">
        <v>251</v>
      </c>
      <c r="BE37" s="2"/>
    </row>
    <row r="38" spans="1:57" ht="27" customHeight="1">
      <c r="A38" s="5" t="s">
        <v>2218</v>
      </c>
      <c r="B38" s="75" t="s">
        <v>365</v>
      </c>
      <c r="C38" s="33">
        <v>5.099999999999999E-2</v>
      </c>
      <c r="D38" s="25">
        <v>4.6999999999999993E-2</v>
      </c>
      <c r="E38" s="25">
        <v>3.5999999999999997E-2</v>
      </c>
      <c r="F38" s="25">
        <v>2.9000000000000001E-2</v>
      </c>
      <c r="G38" s="52">
        <v>6.2E-2</v>
      </c>
      <c r="H38" s="52">
        <v>6.6000000000000003E-2</v>
      </c>
      <c r="I38" s="52">
        <v>5.8000000000000003E-2</v>
      </c>
      <c r="J38" s="52">
        <v>6.2E-2</v>
      </c>
      <c r="K38" s="54">
        <v>4.7E-2</v>
      </c>
      <c r="L38" s="54">
        <v>0.04</v>
      </c>
      <c r="M38" s="55"/>
      <c r="N38" s="50" t="s">
        <v>270</v>
      </c>
      <c r="O38" s="51" t="s">
        <v>289</v>
      </c>
      <c r="P38" s="41"/>
      <c r="Q38" s="3"/>
      <c r="R38" s="3"/>
      <c r="U38" s="3"/>
      <c r="V38" s="5" t="s">
        <v>2218</v>
      </c>
      <c r="W38" s="75" t="s">
        <v>365</v>
      </c>
      <c r="X38" s="33">
        <f>$F$38/C38</f>
        <v>0.56862745098039225</v>
      </c>
      <c r="Y38" s="33">
        <f>$F$38/D38</f>
        <v>0.61702127659574479</v>
      </c>
      <c r="Z38" s="33">
        <f>$F$38/E38</f>
        <v>0.80555555555555569</v>
      </c>
      <c r="AA38" s="33">
        <f>$F$38/F38</f>
        <v>1</v>
      </c>
      <c r="AB38" s="33">
        <f t="shared" ref="AB38:AG38" si="45">$L$38/G38</f>
        <v>0.64516129032258063</v>
      </c>
      <c r="AC38" s="33">
        <f t="shared" si="45"/>
        <v>0.60606060606060608</v>
      </c>
      <c r="AD38" s="33">
        <f t="shared" si="45"/>
        <v>0.68965517241379304</v>
      </c>
      <c r="AE38" s="33">
        <f t="shared" si="45"/>
        <v>0.64516129032258063</v>
      </c>
      <c r="AF38" s="33">
        <f t="shared" si="45"/>
        <v>0.85106382978723405</v>
      </c>
      <c r="AG38" s="33">
        <f t="shared" si="45"/>
        <v>1</v>
      </c>
      <c r="AI38" s="5" t="s">
        <v>2218</v>
      </c>
      <c r="AJ38" s="96" t="s">
        <v>285</v>
      </c>
      <c r="AM38" s="76" t="s">
        <v>366</v>
      </c>
      <c r="AN38" s="102" t="s">
        <v>2166</v>
      </c>
      <c r="AO38" s="61" t="s">
        <v>310</v>
      </c>
      <c r="AP38" s="61" t="s">
        <v>319</v>
      </c>
      <c r="AQ38" s="61" t="s">
        <v>274</v>
      </c>
      <c r="AR38" s="477" t="s">
        <v>251</v>
      </c>
      <c r="AS38" s="475"/>
      <c r="AT38" s="107"/>
      <c r="BE38" s="2"/>
    </row>
    <row r="39" spans="1:57" ht="27" customHeight="1">
      <c r="A39" s="5" t="s">
        <v>2219</v>
      </c>
      <c r="B39" s="75" t="s">
        <v>367</v>
      </c>
      <c r="C39" s="33">
        <v>5.099999999999999E-2</v>
      </c>
      <c r="D39" s="25">
        <v>4.6999999999999993E-2</v>
      </c>
      <c r="E39" s="25">
        <v>3.5999999999999997E-2</v>
      </c>
      <c r="F39" s="25">
        <v>2.9000000000000001E-2</v>
      </c>
      <c r="G39" s="52">
        <v>6.2E-2</v>
      </c>
      <c r="H39" s="52">
        <v>6.6000000000000003E-2</v>
      </c>
      <c r="I39" s="52">
        <v>5.8000000000000003E-2</v>
      </c>
      <c r="J39" s="52">
        <v>6.2E-2</v>
      </c>
      <c r="K39" s="54">
        <v>4.7E-2</v>
      </c>
      <c r="L39" s="54">
        <v>0.04</v>
      </c>
      <c r="M39" s="55"/>
      <c r="N39" s="50" t="s">
        <v>270</v>
      </c>
      <c r="O39" s="51" t="s">
        <v>301</v>
      </c>
      <c r="P39" s="41"/>
      <c r="Q39" s="3"/>
      <c r="V39" s="5" t="s">
        <v>2219</v>
      </c>
      <c r="W39" s="75" t="s">
        <v>367</v>
      </c>
      <c r="X39" s="33">
        <f>$F$39/C39</f>
        <v>0.56862745098039225</v>
      </c>
      <c r="Y39" s="33">
        <f>$F$39/D39</f>
        <v>0.61702127659574479</v>
      </c>
      <c r="Z39" s="33">
        <f>$F$39/E39</f>
        <v>0.80555555555555569</v>
      </c>
      <c r="AA39" s="33">
        <f>$F$39/F39</f>
        <v>1</v>
      </c>
      <c r="AB39" s="33">
        <f t="shared" ref="AB39:AG39" si="46">$L$39/G39</f>
        <v>0.64516129032258063</v>
      </c>
      <c r="AC39" s="33">
        <f t="shared" si="46"/>
        <v>0.60606060606060608</v>
      </c>
      <c r="AD39" s="33">
        <f t="shared" si="46"/>
        <v>0.68965517241379304</v>
      </c>
      <c r="AE39" s="33">
        <f t="shared" si="46"/>
        <v>0.64516129032258063</v>
      </c>
      <c r="AF39" s="33">
        <f t="shared" si="46"/>
        <v>0.85106382978723405</v>
      </c>
      <c r="AG39" s="33">
        <f t="shared" si="46"/>
        <v>1</v>
      </c>
      <c r="AI39" s="5" t="s">
        <v>2219</v>
      </c>
      <c r="AJ39" s="96" t="s">
        <v>353</v>
      </c>
      <c r="AM39" s="101" t="s">
        <v>2220</v>
      </c>
      <c r="AN39" s="102" t="s">
        <v>2223</v>
      </c>
      <c r="AO39" s="61" t="s">
        <v>310</v>
      </c>
      <c r="AP39" s="61" t="s">
        <v>319</v>
      </c>
      <c r="AQ39" s="51" t="s">
        <v>253</v>
      </c>
      <c r="AR39" s="51" t="s">
        <v>372</v>
      </c>
      <c r="AS39" s="475" t="s">
        <v>274</v>
      </c>
      <c r="AT39" s="105" t="s">
        <v>251</v>
      </c>
      <c r="BE39" s="2"/>
    </row>
    <row r="40" spans="1:57" ht="27" customHeight="1" thickBot="1">
      <c r="A40" s="76" t="s">
        <v>366</v>
      </c>
      <c r="B40" s="75" t="s">
        <v>368</v>
      </c>
      <c r="C40" s="33">
        <v>5.099999999999999E-2</v>
      </c>
      <c r="D40" s="25">
        <v>4.6999999999999993E-2</v>
      </c>
      <c r="E40" s="25">
        <v>3.5999999999999997E-2</v>
      </c>
      <c r="F40" s="25">
        <v>2.9000000000000001E-2</v>
      </c>
      <c r="G40" s="52">
        <v>6.2E-2</v>
      </c>
      <c r="H40" s="52">
        <v>6.6000000000000003E-2</v>
      </c>
      <c r="I40" s="52">
        <v>5.8000000000000003E-2</v>
      </c>
      <c r="J40" s="52">
        <v>6.2E-2</v>
      </c>
      <c r="K40" s="52">
        <v>4.7E-2</v>
      </c>
      <c r="L40" s="52">
        <v>0.04</v>
      </c>
      <c r="M40" s="53"/>
      <c r="N40" s="50" t="s">
        <v>270</v>
      </c>
      <c r="O40" s="51" t="s">
        <v>289</v>
      </c>
      <c r="P40" s="41"/>
      <c r="V40" s="76" t="s">
        <v>366</v>
      </c>
      <c r="W40" s="75" t="s">
        <v>368</v>
      </c>
      <c r="X40" s="33">
        <f>$F$40/C40</f>
        <v>0.56862745098039225</v>
      </c>
      <c r="Y40" s="33">
        <f>$F$40/D40</f>
        <v>0.61702127659574479</v>
      </c>
      <c r="Z40" s="33">
        <f>$F$40/E40</f>
        <v>0.80555555555555569</v>
      </c>
      <c r="AA40" s="33">
        <f>$F$40/F40</f>
        <v>1</v>
      </c>
      <c r="AB40" s="33">
        <f t="shared" ref="AB40:AG40" si="47">$L$40/G40</f>
        <v>0.64516129032258063</v>
      </c>
      <c r="AC40" s="33">
        <f t="shared" si="47"/>
        <v>0.60606060606060608</v>
      </c>
      <c r="AD40" s="33">
        <f t="shared" si="47"/>
        <v>0.68965517241379304</v>
      </c>
      <c r="AE40" s="33">
        <f t="shared" si="47"/>
        <v>0.64516129032258063</v>
      </c>
      <c r="AF40" s="33">
        <f t="shared" si="47"/>
        <v>0.85106382978723405</v>
      </c>
      <c r="AG40" s="33">
        <f t="shared" si="47"/>
        <v>1</v>
      </c>
      <c r="AI40" s="76" t="s">
        <v>366</v>
      </c>
      <c r="AJ40" s="96" t="s">
        <v>265</v>
      </c>
      <c r="AM40" s="123" t="s">
        <v>2215</v>
      </c>
      <c r="AN40" s="108" t="s">
        <v>2224</v>
      </c>
      <c r="AO40" s="68" t="s">
        <v>310</v>
      </c>
      <c r="AP40" s="68" t="s">
        <v>319</v>
      </c>
      <c r="AQ40" s="51" t="s">
        <v>253</v>
      </c>
      <c r="AR40" s="51" t="s">
        <v>372</v>
      </c>
      <c r="AS40" s="476" t="s">
        <v>274</v>
      </c>
      <c r="AT40" s="105" t="s">
        <v>251</v>
      </c>
      <c r="BE40" s="2"/>
    </row>
    <row r="41" spans="1:57" ht="27" customHeight="1">
      <c r="A41" s="77" t="s">
        <v>2220</v>
      </c>
      <c r="B41" s="74" t="s">
        <v>369</v>
      </c>
      <c r="C41" s="33">
        <v>5.099999999999999E-2</v>
      </c>
      <c r="D41" s="25">
        <v>4.6999999999999993E-2</v>
      </c>
      <c r="E41" s="25">
        <v>3.5999999999999997E-2</v>
      </c>
      <c r="F41" s="25">
        <v>2.9000000000000001E-2</v>
      </c>
      <c r="G41" s="52">
        <v>6.2E-2</v>
      </c>
      <c r="H41" s="52">
        <v>6.6000000000000003E-2</v>
      </c>
      <c r="I41" s="52">
        <v>5.8000000000000003E-2</v>
      </c>
      <c r="J41" s="52">
        <v>6.2E-2</v>
      </c>
      <c r="K41" s="52">
        <v>4.7E-2</v>
      </c>
      <c r="L41" s="52">
        <v>0.04</v>
      </c>
      <c r="M41" s="53"/>
      <c r="N41" s="50" t="s">
        <v>270</v>
      </c>
      <c r="O41" s="51" t="s">
        <v>289</v>
      </c>
      <c r="P41" s="41"/>
      <c r="V41" s="77" t="s">
        <v>2220</v>
      </c>
      <c r="W41" s="74" t="s">
        <v>369</v>
      </c>
      <c r="X41" s="33">
        <f>$F$41/C41</f>
        <v>0.56862745098039225</v>
      </c>
      <c r="Y41" s="33">
        <f>$F$41/D41</f>
        <v>0.61702127659574479</v>
      </c>
      <c r="Z41" s="33">
        <f>$F$41/E41</f>
        <v>0.80555555555555569</v>
      </c>
      <c r="AA41" s="33">
        <f>$F$41/F41</f>
        <v>1</v>
      </c>
      <c r="AB41" s="33">
        <f t="shared" ref="AB41:AG41" si="48">$L$41/G41</f>
        <v>0.64516129032258063</v>
      </c>
      <c r="AC41" s="33">
        <f t="shared" si="48"/>
        <v>0.60606060606060608</v>
      </c>
      <c r="AD41" s="33">
        <f t="shared" si="48"/>
        <v>0.68965517241379304</v>
      </c>
      <c r="AE41" s="33">
        <f t="shared" si="48"/>
        <v>0.64516129032258063</v>
      </c>
      <c r="AF41" s="33">
        <f t="shared" si="48"/>
        <v>0.85106382978723405</v>
      </c>
      <c r="AG41" s="33">
        <f t="shared" si="48"/>
        <v>1</v>
      </c>
      <c r="AI41" s="77" t="s">
        <v>2220</v>
      </c>
      <c r="AJ41" s="96" t="s">
        <v>285</v>
      </c>
      <c r="AM41" s="20" t="s">
        <v>370</v>
      </c>
      <c r="AN41" s="109" t="s">
        <v>2212</v>
      </c>
      <c r="AO41" s="47" t="s">
        <v>371</v>
      </c>
      <c r="AP41" s="47" t="s">
        <v>372</v>
      </c>
      <c r="AQ41" s="47" t="s">
        <v>274</v>
      </c>
      <c r="AR41" s="110" t="s">
        <v>251</v>
      </c>
      <c r="AS41" s="111"/>
      <c r="AT41" s="111"/>
      <c r="BE41" s="2"/>
    </row>
    <row r="42" spans="1:57" ht="27" customHeight="1" thickBot="1">
      <c r="A42" s="78" t="s">
        <v>2215</v>
      </c>
      <c r="B42" s="79" t="s">
        <v>373</v>
      </c>
      <c r="C42" s="56">
        <v>5.099999999999999E-2</v>
      </c>
      <c r="D42" s="57">
        <v>4.6999999999999993E-2</v>
      </c>
      <c r="E42" s="57">
        <v>3.5999999999999997E-2</v>
      </c>
      <c r="F42" s="57">
        <v>2.9000000000000001E-2</v>
      </c>
      <c r="G42" s="58">
        <v>6.2E-2</v>
      </c>
      <c r="H42" s="58">
        <v>6.6000000000000003E-2</v>
      </c>
      <c r="I42" s="58">
        <v>5.8000000000000003E-2</v>
      </c>
      <c r="J42" s="58">
        <v>6.2E-2</v>
      </c>
      <c r="K42" s="58">
        <v>4.7E-2</v>
      </c>
      <c r="L42" s="58">
        <v>0.04</v>
      </c>
      <c r="M42" s="59"/>
      <c r="N42" s="60" t="s">
        <v>270</v>
      </c>
      <c r="O42" s="61" t="s">
        <v>301</v>
      </c>
      <c r="P42" s="41"/>
      <c r="V42" s="78" t="s">
        <v>2215</v>
      </c>
      <c r="W42" s="79" t="s">
        <v>373</v>
      </c>
      <c r="X42" s="56">
        <f>$F$42/C42</f>
        <v>0.56862745098039225</v>
      </c>
      <c r="Y42" s="56">
        <f>$F$42/D42</f>
        <v>0.61702127659574479</v>
      </c>
      <c r="Z42" s="56">
        <f>$F$42/E42</f>
        <v>0.80555555555555569</v>
      </c>
      <c r="AA42" s="56">
        <f>$F$42/F42</f>
        <v>1</v>
      </c>
      <c r="AB42" s="56">
        <f t="shared" ref="AB42:AG42" si="49">$L$42/G42</f>
        <v>0.64516129032258063</v>
      </c>
      <c r="AC42" s="56">
        <f t="shared" si="49"/>
        <v>0.60606060606060608</v>
      </c>
      <c r="AD42" s="56">
        <f t="shared" si="49"/>
        <v>0.68965517241379304</v>
      </c>
      <c r="AE42" s="56">
        <f t="shared" si="49"/>
        <v>0.64516129032258063</v>
      </c>
      <c r="AF42" s="56">
        <f t="shared" si="49"/>
        <v>0.85106382978723405</v>
      </c>
      <c r="AG42" s="56">
        <f t="shared" si="49"/>
        <v>1</v>
      </c>
      <c r="AI42" s="78" t="s">
        <v>2215</v>
      </c>
      <c r="AJ42" s="98" t="s">
        <v>285</v>
      </c>
      <c r="AM42" s="16" t="s">
        <v>374</v>
      </c>
      <c r="AN42" s="112" t="s">
        <v>2213</v>
      </c>
      <c r="AO42" s="51" t="s">
        <v>253</v>
      </c>
      <c r="AP42" s="51" t="s">
        <v>372</v>
      </c>
      <c r="AQ42" s="51" t="s">
        <v>274</v>
      </c>
      <c r="AR42" s="51" t="s">
        <v>251</v>
      </c>
      <c r="AS42" s="113"/>
      <c r="AT42" s="113"/>
      <c r="BE42" s="2"/>
    </row>
    <row r="43" spans="1:57" ht="27" customHeight="1">
      <c r="A43" s="80" t="s">
        <v>370</v>
      </c>
      <c r="B43" s="81" t="s">
        <v>375</v>
      </c>
      <c r="C43" s="42">
        <v>0.245</v>
      </c>
      <c r="D43" s="43">
        <v>0.224</v>
      </c>
      <c r="E43" s="43">
        <v>0.182</v>
      </c>
      <c r="F43" s="43">
        <v>0.14499999999999999</v>
      </c>
      <c r="G43" s="44">
        <v>0.27</v>
      </c>
      <c r="H43" s="44">
        <v>0.28699999999999998</v>
      </c>
      <c r="I43" s="44">
        <v>0.249</v>
      </c>
      <c r="J43" s="44">
        <v>0.26600000000000001</v>
      </c>
      <c r="K43" s="44">
        <v>0.20699999999999999</v>
      </c>
      <c r="L43" s="44">
        <v>0.17</v>
      </c>
      <c r="M43" s="45"/>
      <c r="N43" s="46" t="s">
        <v>270</v>
      </c>
      <c r="O43" s="47" t="s">
        <v>376</v>
      </c>
      <c r="P43" s="41"/>
      <c r="V43" s="80" t="s">
        <v>370</v>
      </c>
      <c r="W43" s="81" t="s">
        <v>375</v>
      </c>
      <c r="X43" s="42">
        <f>$F$43/C43</f>
        <v>0.59183673469387754</v>
      </c>
      <c r="Y43" s="42">
        <f>$F$43/D43</f>
        <v>0.64732142857142849</v>
      </c>
      <c r="Z43" s="42">
        <f>$F$43/E43</f>
        <v>0.79670329670329665</v>
      </c>
      <c r="AA43" s="42">
        <f>$F$43/F43</f>
        <v>1</v>
      </c>
      <c r="AB43" s="42">
        <f t="shared" ref="AB43:AG43" si="50">$L$43/G43</f>
        <v>0.62962962962962965</v>
      </c>
      <c r="AC43" s="42">
        <f t="shared" si="50"/>
        <v>0.59233449477351929</v>
      </c>
      <c r="AD43" s="42">
        <f t="shared" si="50"/>
        <v>0.68273092369477917</v>
      </c>
      <c r="AE43" s="42">
        <f t="shared" si="50"/>
        <v>0.63909774436090228</v>
      </c>
      <c r="AF43" s="42">
        <f t="shared" si="50"/>
        <v>0.82125603864734309</v>
      </c>
      <c r="AG43" s="42">
        <f t="shared" si="50"/>
        <v>1</v>
      </c>
      <c r="AI43" s="80" t="s">
        <v>370</v>
      </c>
      <c r="AJ43" s="95" t="s">
        <v>285</v>
      </c>
      <c r="AM43" s="16" t="s">
        <v>377</v>
      </c>
      <c r="AN43" s="112" t="s">
        <v>2214</v>
      </c>
      <c r="AO43" s="51" t="s">
        <v>253</v>
      </c>
      <c r="AP43" s="51" t="s">
        <v>372</v>
      </c>
      <c r="AQ43" s="51" t="s">
        <v>274</v>
      </c>
      <c r="AR43" s="51" t="s">
        <v>251</v>
      </c>
      <c r="AS43" s="113"/>
      <c r="AT43" s="113"/>
      <c r="BE43" s="2"/>
    </row>
    <row r="44" spans="1:57" ht="27" customHeight="1">
      <c r="A44" s="37" t="s">
        <v>374</v>
      </c>
      <c r="B44" s="75" t="s">
        <v>378</v>
      </c>
      <c r="C44" s="33">
        <v>0.245</v>
      </c>
      <c r="D44" s="25">
        <v>0.224</v>
      </c>
      <c r="E44" s="25">
        <v>0.182</v>
      </c>
      <c r="F44" s="25">
        <v>0.14499999999999999</v>
      </c>
      <c r="G44" s="48">
        <v>0.27</v>
      </c>
      <c r="H44" s="48">
        <v>0.28699999999999998</v>
      </c>
      <c r="I44" s="48">
        <v>0.249</v>
      </c>
      <c r="J44" s="48">
        <v>0.26600000000000001</v>
      </c>
      <c r="K44" s="48">
        <v>0.20699999999999999</v>
      </c>
      <c r="L44" s="48">
        <v>0.17</v>
      </c>
      <c r="M44" s="62"/>
      <c r="N44" s="63" t="s">
        <v>270</v>
      </c>
      <c r="O44" s="51" t="s">
        <v>376</v>
      </c>
      <c r="P44" s="41"/>
      <c r="V44" s="37" t="s">
        <v>374</v>
      </c>
      <c r="W44" s="75" t="s">
        <v>378</v>
      </c>
      <c r="X44" s="33">
        <f>$F$44/C44</f>
        <v>0.59183673469387754</v>
      </c>
      <c r="Y44" s="33">
        <f>$F$44/D44</f>
        <v>0.64732142857142849</v>
      </c>
      <c r="Z44" s="33">
        <f>$F$44/E44</f>
        <v>0.79670329670329665</v>
      </c>
      <c r="AA44" s="33">
        <f>$F$44/F44</f>
        <v>1</v>
      </c>
      <c r="AB44" s="33">
        <f t="shared" ref="AB44:AG44" si="51">$L$44/G44</f>
        <v>0.62962962962962965</v>
      </c>
      <c r="AC44" s="33">
        <f t="shared" si="51"/>
        <v>0.59233449477351929</v>
      </c>
      <c r="AD44" s="33">
        <f t="shared" si="51"/>
        <v>0.68273092369477917</v>
      </c>
      <c r="AE44" s="33">
        <f t="shared" si="51"/>
        <v>0.63909774436090228</v>
      </c>
      <c r="AF44" s="33">
        <f t="shared" si="51"/>
        <v>0.82125603864734309</v>
      </c>
      <c r="AG44" s="33">
        <f t="shared" si="51"/>
        <v>1</v>
      </c>
      <c r="AI44" s="37" t="s">
        <v>374</v>
      </c>
      <c r="AJ44" s="96" t="s">
        <v>285</v>
      </c>
      <c r="AM44" s="16" t="s">
        <v>380</v>
      </c>
      <c r="AN44" s="112" t="s">
        <v>2225</v>
      </c>
      <c r="AO44" s="51" t="s">
        <v>253</v>
      </c>
      <c r="AP44" s="51" t="s">
        <v>287</v>
      </c>
      <c r="AQ44" s="51" t="s">
        <v>274</v>
      </c>
      <c r="AR44" s="51" t="s">
        <v>251</v>
      </c>
      <c r="AS44" s="113"/>
      <c r="AT44" s="113"/>
      <c r="BE44" s="2"/>
    </row>
    <row r="45" spans="1:57" ht="27" customHeight="1">
      <c r="A45" s="37" t="s">
        <v>377</v>
      </c>
      <c r="B45" s="75" t="s">
        <v>379</v>
      </c>
      <c r="C45" s="33">
        <v>0.245</v>
      </c>
      <c r="D45" s="25">
        <v>0.224</v>
      </c>
      <c r="E45" s="25">
        <v>0.182</v>
      </c>
      <c r="F45" s="25">
        <v>0.14499999999999999</v>
      </c>
      <c r="G45" s="48">
        <v>0.27</v>
      </c>
      <c r="H45" s="48">
        <v>0.28699999999999998</v>
      </c>
      <c r="I45" s="48">
        <v>0.249</v>
      </c>
      <c r="J45" s="48">
        <v>0.26600000000000001</v>
      </c>
      <c r="K45" s="48">
        <v>0.20699999999999999</v>
      </c>
      <c r="L45" s="48">
        <v>0.17</v>
      </c>
      <c r="M45" s="62"/>
      <c r="N45" s="63" t="s">
        <v>270</v>
      </c>
      <c r="O45" s="51" t="s">
        <v>376</v>
      </c>
      <c r="P45" s="41"/>
      <c r="V45" s="37" t="s">
        <v>377</v>
      </c>
      <c r="W45" s="75" t="s">
        <v>379</v>
      </c>
      <c r="X45" s="33">
        <f>$F$45/C45</f>
        <v>0.59183673469387754</v>
      </c>
      <c r="Y45" s="33">
        <f>$F$45/D45</f>
        <v>0.64732142857142849</v>
      </c>
      <c r="Z45" s="33">
        <f>$F$45/E45</f>
        <v>0.79670329670329665</v>
      </c>
      <c r="AA45" s="33">
        <f>$F$45/F45</f>
        <v>1</v>
      </c>
      <c r="AB45" s="33">
        <f t="shared" ref="AB45:AG45" si="52">$L$45/G45</f>
        <v>0.62962962962962965</v>
      </c>
      <c r="AC45" s="33">
        <f t="shared" si="52"/>
        <v>0.59233449477351929</v>
      </c>
      <c r="AD45" s="33">
        <f t="shared" si="52"/>
        <v>0.68273092369477917</v>
      </c>
      <c r="AE45" s="33">
        <f t="shared" si="52"/>
        <v>0.63909774436090228</v>
      </c>
      <c r="AF45" s="33">
        <f t="shared" si="52"/>
        <v>0.82125603864734309</v>
      </c>
      <c r="AG45" s="33">
        <f t="shared" si="52"/>
        <v>1</v>
      </c>
      <c r="AI45" s="37" t="s">
        <v>377</v>
      </c>
      <c r="AJ45" s="96" t="s">
        <v>285</v>
      </c>
      <c r="AM45" s="16" t="s">
        <v>382</v>
      </c>
      <c r="AN45" s="112" t="s">
        <v>2226</v>
      </c>
      <c r="AO45" s="51" t="s">
        <v>253</v>
      </c>
      <c r="AP45" s="51" t="s">
        <v>287</v>
      </c>
      <c r="AQ45" s="51" t="s">
        <v>274</v>
      </c>
      <c r="AR45" s="51" t="s">
        <v>251</v>
      </c>
      <c r="AS45" s="113"/>
      <c r="AT45" s="113"/>
      <c r="BE45" s="2"/>
    </row>
    <row r="46" spans="1:57" ht="27" customHeight="1">
      <c r="A46" s="37" t="s">
        <v>380</v>
      </c>
      <c r="B46" s="75" t="s">
        <v>381</v>
      </c>
      <c r="C46" s="33">
        <v>9.1999999999999985E-2</v>
      </c>
      <c r="D46" s="25">
        <v>8.9999999999999983E-2</v>
      </c>
      <c r="E46" s="25">
        <v>7.9999999999999988E-2</v>
      </c>
      <c r="F46" s="25">
        <v>6.3999999999999987E-2</v>
      </c>
      <c r="G46" s="48">
        <v>0.111</v>
      </c>
      <c r="H46" s="48">
        <v>0.12</v>
      </c>
      <c r="I46" s="48">
        <v>0.109</v>
      </c>
      <c r="J46" s="48">
        <v>0.11799999999999999</v>
      </c>
      <c r="K46" s="48">
        <v>9.9000000000000005E-2</v>
      </c>
      <c r="L46" s="48">
        <v>8.3000000000000004E-2</v>
      </c>
      <c r="M46" s="64"/>
      <c r="N46" s="65" t="s">
        <v>270</v>
      </c>
      <c r="O46" s="51" t="s">
        <v>376</v>
      </c>
      <c r="P46" s="41"/>
      <c r="V46" s="37" t="s">
        <v>380</v>
      </c>
      <c r="W46" s="75" t="s">
        <v>381</v>
      </c>
      <c r="X46" s="33">
        <f>$F$46/C46</f>
        <v>0.69565217391304346</v>
      </c>
      <c r="Y46" s="33">
        <f>$F$46/D46</f>
        <v>0.71111111111111114</v>
      </c>
      <c r="Z46" s="33">
        <f>$F$46/E46</f>
        <v>0.79999999999999993</v>
      </c>
      <c r="AA46" s="33">
        <f>$F$46/F46</f>
        <v>1</v>
      </c>
      <c r="AB46" s="33">
        <f t="shared" ref="AB46:AG46" si="53">$L$46/G46</f>
        <v>0.74774774774774777</v>
      </c>
      <c r="AC46" s="33">
        <f t="shared" si="53"/>
        <v>0.69166666666666676</v>
      </c>
      <c r="AD46" s="33">
        <f t="shared" si="53"/>
        <v>0.76146788990825687</v>
      </c>
      <c r="AE46" s="33">
        <f t="shared" si="53"/>
        <v>0.7033898305084747</v>
      </c>
      <c r="AF46" s="33">
        <f t="shared" si="53"/>
        <v>0.83838383838383834</v>
      </c>
      <c r="AG46" s="33">
        <f t="shared" si="53"/>
        <v>1</v>
      </c>
      <c r="AI46" s="37" t="s">
        <v>380</v>
      </c>
      <c r="AJ46" s="96" t="s">
        <v>285</v>
      </c>
      <c r="AM46" s="16" t="s">
        <v>386</v>
      </c>
      <c r="AN46" s="112" t="s">
        <v>2227</v>
      </c>
      <c r="AO46" s="51" t="s">
        <v>253</v>
      </c>
      <c r="AP46" s="51" t="s">
        <v>287</v>
      </c>
      <c r="AQ46" s="51" t="s">
        <v>274</v>
      </c>
      <c r="AR46" s="51" t="s">
        <v>251</v>
      </c>
      <c r="AS46" s="113"/>
      <c r="AT46" s="113"/>
      <c r="BE46" s="2"/>
    </row>
    <row r="47" spans="1:57" ht="27" customHeight="1">
      <c r="A47" s="37" t="s">
        <v>382</v>
      </c>
      <c r="B47" s="75" t="s">
        <v>383</v>
      </c>
      <c r="C47" s="33">
        <v>9.1999999999999985E-2</v>
      </c>
      <c r="D47" s="25">
        <v>8.9999999999999983E-2</v>
      </c>
      <c r="E47" s="25">
        <v>7.9999999999999988E-2</v>
      </c>
      <c r="F47" s="25">
        <v>6.3999999999999987E-2</v>
      </c>
      <c r="G47" s="48">
        <v>0.111</v>
      </c>
      <c r="H47" s="48">
        <v>0.12</v>
      </c>
      <c r="I47" s="48">
        <v>0.109</v>
      </c>
      <c r="J47" s="48">
        <v>0.11799999999999999</v>
      </c>
      <c r="K47" s="48">
        <v>9.9000000000000005E-2</v>
      </c>
      <c r="L47" s="48">
        <v>8.3000000000000004E-2</v>
      </c>
      <c r="M47" s="64"/>
      <c r="N47" s="65" t="s">
        <v>270</v>
      </c>
      <c r="O47" s="51" t="s">
        <v>376</v>
      </c>
      <c r="P47" s="41"/>
      <c r="V47" s="37" t="s">
        <v>382</v>
      </c>
      <c r="W47" s="75" t="s">
        <v>383</v>
      </c>
      <c r="X47" s="33">
        <f>$F$47/C47</f>
        <v>0.69565217391304346</v>
      </c>
      <c r="Y47" s="33">
        <f>$F$47/D47</f>
        <v>0.71111111111111114</v>
      </c>
      <c r="Z47" s="33">
        <f>$F$47/E47</f>
        <v>0.79999999999999993</v>
      </c>
      <c r="AA47" s="33">
        <f>$F$47/F47</f>
        <v>1</v>
      </c>
      <c r="AB47" s="33">
        <f t="shared" ref="AB47:AG47" si="54">$L$47/G47</f>
        <v>0.74774774774774777</v>
      </c>
      <c r="AC47" s="33">
        <f t="shared" si="54"/>
        <v>0.69166666666666676</v>
      </c>
      <c r="AD47" s="33">
        <f t="shared" si="54"/>
        <v>0.76146788990825687</v>
      </c>
      <c r="AE47" s="33">
        <f t="shared" si="54"/>
        <v>0.7033898305084747</v>
      </c>
      <c r="AF47" s="33">
        <f t="shared" si="54"/>
        <v>0.83838383838383834</v>
      </c>
      <c r="AG47" s="33">
        <f t="shared" si="54"/>
        <v>1</v>
      </c>
      <c r="AI47" s="37" t="s">
        <v>382</v>
      </c>
      <c r="AJ47" s="96" t="s">
        <v>285</v>
      </c>
      <c r="AM47" s="16" t="s">
        <v>388</v>
      </c>
      <c r="AN47" s="112" t="s">
        <v>2228</v>
      </c>
      <c r="AO47" s="51" t="s">
        <v>253</v>
      </c>
      <c r="AP47" s="51" t="s">
        <v>287</v>
      </c>
      <c r="AQ47" s="51" t="s">
        <v>274</v>
      </c>
      <c r="AR47" s="51" t="s">
        <v>251</v>
      </c>
      <c r="AS47" s="113"/>
      <c r="AT47" s="113"/>
      <c r="BE47" s="2"/>
    </row>
    <row r="48" spans="1:57" ht="27" customHeight="1">
      <c r="A48" s="37" t="s">
        <v>386</v>
      </c>
      <c r="B48" s="75" t="s">
        <v>387</v>
      </c>
      <c r="C48" s="33">
        <v>9.1999999999999985E-2</v>
      </c>
      <c r="D48" s="25">
        <v>8.9999999999999983E-2</v>
      </c>
      <c r="E48" s="25">
        <v>7.9999999999999988E-2</v>
      </c>
      <c r="F48" s="25">
        <v>6.3999999999999987E-2</v>
      </c>
      <c r="G48" s="48">
        <v>0.111</v>
      </c>
      <c r="H48" s="48">
        <v>0.12</v>
      </c>
      <c r="I48" s="48">
        <v>0.109</v>
      </c>
      <c r="J48" s="48">
        <v>0.11799999999999999</v>
      </c>
      <c r="K48" s="48">
        <v>9.9000000000000005E-2</v>
      </c>
      <c r="L48" s="48">
        <v>8.3000000000000004E-2</v>
      </c>
      <c r="M48" s="49"/>
      <c r="N48" s="50" t="s">
        <v>270</v>
      </c>
      <c r="O48" s="51" t="s">
        <v>376</v>
      </c>
      <c r="V48" s="37" t="s">
        <v>386</v>
      </c>
      <c r="W48" s="75" t="s">
        <v>387</v>
      </c>
      <c r="X48" s="33">
        <f>$F$48/C48</f>
        <v>0.69565217391304346</v>
      </c>
      <c r="Y48" s="33">
        <f>$F$48/D48</f>
        <v>0.71111111111111114</v>
      </c>
      <c r="Z48" s="33">
        <f>$F$48/E48</f>
        <v>0.79999999999999993</v>
      </c>
      <c r="AA48" s="33">
        <f>$F$48/F48</f>
        <v>1</v>
      </c>
      <c r="AB48" s="33">
        <f t="shared" ref="AB48:AG48" si="55">$L$48/G48</f>
        <v>0.74774774774774777</v>
      </c>
      <c r="AC48" s="33">
        <f t="shared" si="55"/>
        <v>0.69166666666666676</v>
      </c>
      <c r="AD48" s="33">
        <f t="shared" si="55"/>
        <v>0.76146788990825687</v>
      </c>
      <c r="AE48" s="33">
        <f t="shared" si="55"/>
        <v>0.7033898305084747</v>
      </c>
      <c r="AF48" s="33">
        <f t="shared" si="55"/>
        <v>0.83838383838383834</v>
      </c>
      <c r="AG48" s="33">
        <f t="shared" si="55"/>
        <v>1</v>
      </c>
      <c r="AI48" s="37" t="s">
        <v>386</v>
      </c>
      <c r="AJ48" s="96" t="s">
        <v>285</v>
      </c>
      <c r="AM48" s="16" t="s">
        <v>390</v>
      </c>
      <c r="AN48" s="112" t="s">
        <v>2229</v>
      </c>
      <c r="AO48" s="51" t="s">
        <v>253</v>
      </c>
      <c r="AP48" s="51" t="s">
        <v>287</v>
      </c>
      <c r="AQ48" s="51" t="s">
        <v>274</v>
      </c>
      <c r="AR48" s="51" t="s">
        <v>251</v>
      </c>
      <c r="AS48" s="113"/>
      <c r="AT48" s="113"/>
      <c r="BE48" s="2"/>
    </row>
    <row r="49" spans="1:57" ht="27" customHeight="1">
      <c r="A49" s="37" t="s">
        <v>388</v>
      </c>
      <c r="B49" s="75" t="s">
        <v>381</v>
      </c>
      <c r="C49" s="33">
        <v>9.1999999999999985E-2</v>
      </c>
      <c r="D49" s="25">
        <v>8.9999999999999983E-2</v>
      </c>
      <c r="E49" s="25">
        <v>7.9999999999999988E-2</v>
      </c>
      <c r="F49" s="25">
        <v>6.3999999999999987E-2</v>
      </c>
      <c r="G49" s="48">
        <v>0.11700000000000001</v>
      </c>
      <c r="H49" s="48">
        <v>0.127</v>
      </c>
      <c r="I49" s="48">
        <v>0.115</v>
      </c>
      <c r="J49" s="48">
        <v>0.125</v>
      </c>
      <c r="K49" s="48">
        <v>0.105</v>
      </c>
      <c r="L49" s="48">
        <v>8.8999999999999996E-2</v>
      </c>
      <c r="M49" s="64"/>
      <c r="N49" s="65" t="s">
        <v>270</v>
      </c>
      <c r="O49" s="51" t="s">
        <v>376</v>
      </c>
      <c r="V49" s="37" t="s">
        <v>388</v>
      </c>
      <c r="W49" s="75" t="s">
        <v>381</v>
      </c>
      <c r="X49" s="33">
        <f>$F$49/C49</f>
        <v>0.69565217391304346</v>
      </c>
      <c r="Y49" s="33">
        <f>$F$49/D49</f>
        <v>0.71111111111111114</v>
      </c>
      <c r="Z49" s="33">
        <f>$F$49/E49</f>
        <v>0.79999999999999993</v>
      </c>
      <c r="AA49" s="33">
        <f>$F$49/F49</f>
        <v>1</v>
      </c>
      <c r="AB49" s="33">
        <f t="shared" ref="AB49:AG49" si="56">$L$49/G49</f>
        <v>0.76068376068376065</v>
      </c>
      <c r="AC49" s="33">
        <f t="shared" si="56"/>
        <v>0.70078740157480313</v>
      </c>
      <c r="AD49" s="33">
        <f t="shared" si="56"/>
        <v>0.77391304347826084</v>
      </c>
      <c r="AE49" s="33">
        <f t="shared" si="56"/>
        <v>0.71199999999999997</v>
      </c>
      <c r="AF49" s="33">
        <f t="shared" si="56"/>
        <v>0.84761904761904761</v>
      </c>
      <c r="AG49" s="33">
        <f t="shared" si="56"/>
        <v>1</v>
      </c>
      <c r="AI49" s="37" t="s">
        <v>388</v>
      </c>
      <c r="AJ49" s="96" t="s">
        <v>285</v>
      </c>
      <c r="AM49" s="16" t="s">
        <v>392</v>
      </c>
      <c r="AN49" s="112" t="s">
        <v>2230</v>
      </c>
      <c r="AO49" s="51" t="s">
        <v>253</v>
      </c>
      <c r="AP49" s="51" t="s">
        <v>287</v>
      </c>
      <c r="AQ49" s="51" t="s">
        <v>274</v>
      </c>
      <c r="AR49" s="51" t="s">
        <v>251</v>
      </c>
      <c r="AS49" s="113"/>
      <c r="AT49" s="113"/>
      <c r="BE49" s="2"/>
    </row>
    <row r="50" spans="1:57" ht="27" customHeight="1" thickBot="1">
      <c r="A50" s="37" t="s">
        <v>390</v>
      </c>
      <c r="B50" s="75" t="s">
        <v>383</v>
      </c>
      <c r="C50" s="33">
        <v>9.1999999999999985E-2</v>
      </c>
      <c r="D50" s="25">
        <v>8.9999999999999983E-2</v>
      </c>
      <c r="E50" s="25">
        <v>7.9999999999999988E-2</v>
      </c>
      <c r="F50" s="25">
        <v>6.3999999999999987E-2</v>
      </c>
      <c r="G50" s="48">
        <v>0.11700000000000001</v>
      </c>
      <c r="H50" s="48">
        <v>0.127</v>
      </c>
      <c r="I50" s="48">
        <v>0.115</v>
      </c>
      <c r="J50" s="48">
        <v>0.125</v>
      </c>
      <c r="K50" s="48">
        <v>0.105</v>
      </c>
      <c r="L50" s="48">
        <v>8.8999999999999996E-2</v>
      </c>
      <c r="M50" s="64"/>
      <c r="N50" s="65" t="s">
        <v>270</v>
      </c>
      <c r="O50" s="51" t="s">
        <v>376</v>
      </c>
      <c r="V50" s="37" t="s">
        <v>390</v>
      </c>
      <c r="W50" s="75" t="s">
        <v>383</v>
      </c>
      <c r="X50" s="33">
        <f>$F$50/C50</f>
        <v>0.69565217391304346</v>
      </c>
      <c r="Y50" s="33">
        <f>$F$50/D50</f>
        <v>0.71111111111111114</v>
      </c>
      <c r="Z50" s="33">
        <f>$F$50/E50</f>
        <v>0.79999999999999993</v>
      </c>
      <c r="AA50" s="33">
        <f>$F$50/F50</f>
        <v>1</v>
      </c>
      <c r="AB50" s="33">
        <f t="shared" ref="AB50:AG50" si="57">$L$50/G50</f>
        <v>0.76068376068376065</v>
      </c>
      <c r="AC50" s="33">
        <f t="shared" si="57"/>
        <v>0.70078740157480313</v>
      </c>
      <c r="AD50" s="33">
        <f t="shared" si="57"/>
        <v>0.77391304347826084</v>
      </c>
      <c r="AE50" s="33">
        <f t="shared" si="57"/>
        <v>0.71199999999999997</v>
      </c>
      <c r="AF50" s="33">
        <f t="shared" si="57"/>
        <v>0.84761904761904761</v>
      </c>
      <c r="AG50" s="33">
        <f t="shared" si="57"/>
        <v>1</v>
      </c>
      <c r="AI50" s="37" t="s">
        <v>390</v>
      </c>
      <c r="AJ50" s="96" t="s">
        <v>285</v>
      </c>
      <c r="AM50" s="114" t="s">
        <v>384</v>
      </c>
      <c r="AN50" s="115" t="s">
        <v>2199</v>
      </c>
      <c r="AO50" s="470" t="s">
        <v>253</v>
      </c>
      <c r="AP50" s="470" t="s">
        <v>372</v>
      </c>
      <c r="AQ50" s="470" t="s">
        <v>385</v>
      </c>
      <c r="AR50" s="18" t="s">
        <v>251</v>
      </c>
      <c r="AS50" s="116"/>
      <c r="AT50" s="116"/>
      <c r="BE50" s="2"/>
    </row>
    <row r="51" spans="1:57" ht="27" customHeight="1" thickBot="1">
      <c r="A51" s="37" t="s">
        <v>392</v>
      </c>
      <c r="B51" s="75" t="s">
        <v>387</v>
      </c>
      <c r="C51" s="33">
        <v>9.1999999999999985E-2</v>
      </c>
      <c r="D51" s="25">
        <v>8.9999999999999983E-2</v>
      </c>
      <c r="E51" s="25">
        <v>7.9999999999999988E-2</v>
      </c>
      <c r="F51" s="25">
        <v>6.3999999999999987E-2</v>
      </c>
      <c r="G51" s="48">
        <v>0.11700000000000001</v>
      </c>
      <c r="H51" s="48">
        <v>0.127</v>
      </c>
      <c r="I51" s="48">
        <v>0.115</v>
      </c>
      <c r="J51" s="48">
        <v>0.125</v>
      </c>
      <c r="K51" s="48">
        <v>0.105</v>
      </c>
      <c r="L51" s="48">
        <v>8.8999999999999996E-2</v>
      </c>
      <c r="M51" s="49"/>
      <c r="N51" s="50" t="s">
        <v>270</v>
      </c>
      <c r="O51" s="51" t="s">
        <v>376</v>
      </c>
      <c r="V51" s="87" t="s">
        <v>392</v>
      </c>
      <c r="W51" s="88" t="s">
        <v>387</v>
      </c>
      <c r="X51" s="34">
        <f>$F$51/C51</f>
        <v>0.69565217391304346</v>
      </c>
      <c r="Y51" s="34">
        <f t="shared" ref="Y51:AA51" si="58">$F$51/D51</f>
        <v>0.71111111111111114</v>
      </c>
      <c r="Z51" s="34">
        <f t="shared" si="58"/>
        <v>0.79999999999999993</v>
      </c>
      <c r="AA51" s="34">
        <f t="shared" si="58"/>
        <v>1</v>
      </c>
      <c r="AB51" s="34">
        <f>$L$51/G51</f>
        <v>0.76068376068376065</v>
      </c>
      <c r="AC51" s="34">
        <f t="shared" ref="AC51:AG51" si="59">$L$51/H51</f>
        <v>0.70078740157480313</v>
      </c>
      <c r="AD51" s="34">
        <f t="shared" si="59"/>
        <v>0.77391304347826084</v>
      </c>
      <c r="AE51" s="34">
        <f t="shared" si="59"/>
        <v>0.71199999999999997</v>
      </c>
      <c r="AF51" s="34">
        <f t="shared" si="59"/>
        <v>0.84761904761904761</v>
      </c>
      <c r="AG51" s="34">
        <f t="shared" si="59"/>
        <v>1</v>
      </c>
      <c r="AI51" s="87" t="s">
        <v>392</v>
      </c>
      <c r="AJ51" s="97" t="s">
        <v>285</v>
      </c>
      <c r="AM51" s="117" t="s">
        <v>46</v>
      </c>
      <c r="AN51" s="118" t="s">
        <v>2200</v>
      </c>
      <c r="AO51" s="471" t="s">
        <v>253</v>
      </c>
      <c r="AP51" s="471" t="s">
        <v>372</v>
      </c>
      <c r="AQ51" s="471" t="s">
        <v>385</v>
      </c>
      <c r="AR51" s="20" t="s">
        <v>251</v>
      </c>
      <c r="AS51" s="119"/>
      <c r="AT51" s="119"/>
      <c r="BE51" s="2"/>
    </row>
    <row r="52" spans="1:57" ht="27" customHeight="1" thickBot="1">
      <c r="A52" s="82" t="s">
        <v>384</v>
      </c>
      <c r="B52" s="83" t="s">
        <v>394</v>
      </c>
      <c r="C52" s="66">
        <v>0</v>
      </c>
      <c r="D52" s="67">
        <v>0</v>
      </c>
      <c r="E52" s="67">
        <v>0</v>
      </c>
      <c r="F52" s="67">
        <v>0</v>
      </c>
      <c r="G52" s="10"/>
      <c r="H52" s="10"/>
      <c r="I52" s="10"/>
      <c r="J52" s="10"/>
      <c r="K52" s="10"/>
      <c r="L52" s="10"/>
      <c r="M52" s="11">
        <v>2.1000000000000001E-2</v>
      </c>
      <c r="N52" s="125" t="s">
        <v>395</v>
      </c>
      <c r="O52" s="68" t="s">
        <v>376</v>
      </c>
      <c r="W52" s="36"/>
      <c r="AM52" s="120" t="s">
        <v>389</v>
      </c>
      <c r="AN52" s="121" t="s">
        <v>2201</v>
      </c>
      <c r="AO52" s="51" t="s">
        <v>253</v>
      </c>
      <c r="AP52" s="51" t="s">
        <v>372</v>
      </c>
      <c r="AQ52" s="471" t="s">
        <v>385</v>
      </c>
      <c r="AR52" s="16" t="s">
        <v>251</v>
      </c>
      <c r="AS52" s="122"/>
      <c r="AT52" s="122"/>
      <c r="BE52" s="2"/>
    </row>
    <row r="53" spans="1:57" ht="26.25" customHeight="1">
      <c r="A53" s="84" t="s">
        <v>46</v>
      </c>
      <c r="B53" s="73">
        <v>13</v>
      </c>
      <c r="C53" s="69">
        <v>0</v>
      </c>
      <c r="D53" s="70">
        <v>0</v>
      </c>
      <c r="E53" s="70">
        <v>0</v>
      </c>
      <c r="F53" s="70">
        <v>0</v>
      </c>
      <c r="G53" s="70"/>
      <c r="H53" s="70"/>
      <c r="I53" s="70"/>
      <c r="J53" s="70"/>
      <c r="K53" s="70"/>
      <c r="L53" s="70"/>
      <c r="M53" s="71">
        <v>1.7999999999999999E-2</v>
      </c>
      <c r="N53" s="46" t="s">
        <v>271</v>
      </c>
      <c r="O53" s="47" t="s">
        <v>289</v>
      </c>
      <c r="AM53" s="76" t="s">
        <v>391</v>
      </c>
      <c r="AN53" s="121" t="s">
        <v>2202</v>
      </c>
      <c r="AO53" s="51" t="s">
        <v>253</v>
      </c>
      <c r="AP53" s="51" t="s">
        <v>372</v>
      </c>
      <c r="AQ53" s="471" t="s">
        <v>385</v>
      </c>
      <c r="AR53" s="16" t="s">
        <v>251</v>
      </c>
      <c r="AS53" s="122"/>
      <c r="AT53" s="122"/>
      <c r="BE53" s="2"/>
    </row>
    <row r="54" spans="1:57" ht="26.25" customHeight="1">
      <c r="A54" s="85" t="s">
        <v>389</v>
      </c>
      <c r="B54" s="5">
        <v>63</v>
      </c>
      <c r="C54" s="6">
        <v>0</v>
      </c>
      <c r="D54" s="7">
        <v>0</v>
      </c>
      <c r="E54" s="7">
        <v>0</v>
      </c>
      <c r="F54" s="7">
        <v>0</v>
      </c>
      <c r="G54" s="7"/>
      <c r="H54" s="7"/>
      <c r="I54" s="7"/>
      <c r="J54" s="7"/>
      <c r="K54" s="7"/>
      <c r="L54" s="7"/>
      <c r="M54" s="4">
        <v>1.7999999999999999E-2</v>
      </c>
      <c r="N54" s="50" t="s">
        <v>271</v>
      </c>
      <c r="O54" s="51" t="s">
        <v>301</v>
      </c>
      <c r="AM54" s="76" t="s">
        <v>393</v>
      </c>
      <c r="AN54" s="121" t="s">
        <v>2203</v>
      </c>
      <c r="AO54" s="51" t="s">
        <v>253</v>
      </c>
      <c r="AP54" s="51" t="s">
        <v>372</v>
      </c>
      <c r="AQ54" s="471" t="s">
        <v>385</v>
      </c>
      <c r="AR54" s="16" t="s">
        <v>251</v>
      </c>
      <c r="AS54" s="122"/>
      <c r="AT54" s="122"/>
      <c r="BE54" s="2"/>
    </row>
    <row r="55" spans="1:57" ht="26.25" customHeight="1">
      <c r="A55" s="5" t="s">
        <v>391</v>
      </c>
      <c r="B55" s="5">
        <v>14</v>
      </c>
      <c r="C55" s="6">
        <v>0</v>
      </c>
      <c r="D55" s="7">
        <v>0</v>
      </c>
      <c r="E55" s="7">
        <v>0</v>
      </c>
      <c r="F55" s="7">
        <v>0</v>
      </c>
      <c r="G55" s="7"/>
      <c r="H55" s="7"/>
      <c r="I55" s="7"/>
      <c r="J55" s="7"/>
      <c r="K55" s="7"/>
      <c r="L55" s="7"/>
      <c r="M55" s="4">
        <v>1.4999999999999999E-2</v>
      </c>
      <c r="N55" s="50" t="s">
        <v>395</v>
      </c>
      <c r="O55" s="51" t="s">
        <v>289</v>
      </c>
      <c r="AM55" s="76" t="s">
        <v>396</v>
      </c>
      <c r="AN55" s="121" t="s">
        <v>2204</v>
      </c>
      <c r="AO55" s="51" t="s">
        <v>253</v>
      </c>
      <c r="AP55" s="51" t="s">
        <v>372</v>
      </c>
      <c r="AQ55" s="471" t="s">
        <v>385</v>
      </c>
      <c r="AR55" s="16" t="s">
        <v>251</v>
      </c>
      <c r="AS55" s="122"/>
      <c r="AT55" s="122"/>
      <c r="BE55" s="2"/>
    </row>
    <row r="56" spans="1:57" ht="26.25" customHeight="1" thickBot="1">
      <c r="A56" s="5" t="s">
        <v>393</v>
      </c>
      <c r="B56" s="5">
        <v>64</v>
      </c>
      <c r="C56" s="6">
        <v>0</v>
      </c>
      <c r="D56" s="7">
        <v>0</v>
      </c>
      <c r="E56" s="7">
        <v>0</v>
      </c>
      <c r="F56" s="7">
        <v>0</v>
      </c>
      <c r="G56" s="7"/>
      <c r="H56" s="7"/>
      <c r="I56" s="7"/>
      <c r="J56" s="7"/>
      <c r="K56" s="7"/>
      <c r="L56" s="7"/>
      <c r="M56" s="4">
        <v>1.4999999999999999E-2</v>
      </c>
      <c r="N56" s="50" t="s">
        <v>395</v>
      </c>
      <c r="O56" s="51" t="s">
        <v>301</v>
      </c>
      <c r="AM56" s="123" t="s">
        <v>397</v>
      </c>
      <c r="AN56" s="124" t="s">
        <v>2205</v>
      </c>
      <c r="AO56" s="68" t="s">
        <v>253</v>
      </c>
      <c r="AP56" s="68" t="s">
        <v>372</v>
      </c>
      <c r="AQ56" s="470" t="s">
        <v>385</v>
      </c>
      <c r="AR56" s="18" t="s">
        <v>251</v>
      </c>
      <c r="AS56" s="116"/>
      <c r="AT56" s="116"/>
      <c r="BE56" s="2"/>
    </row>
    <row r="57" spans="1:57" ht="26.25" customHeight="1">
      <c r="A57" s="5" t="s">
        <v>396</v>
      </c>
      <c r="B57" s="5">
        <v>43</v>
      </c>
      <c r="C57" s="6">
        <v>0</v>
      </c>
      <c r="D57" s="7">
        <v>0</v>
      </c>
      <c r="E57" s="7">
        <v>0</v>
      </c>
      <c r="F57" s="7">
        <v>0</v>
      </c>
      <c r="G57" s="7"/>
      <c r="H57" s="7"/>
      <c r="I57" s="7"/>
      <c r="J57" s="7"/>
      <c r="K57" s="7"/>
      <c r="L57" s="7"/>
      <c r="M57" s="4">
        <v>2.1000000000000001E-2</v>
      </c>
      <c r="N57" s="50" t="s">
        <v>395</v>
      </c>
      <c r="O57" s="51" t="s">
        <v>289</v>
      </c>
      <c r="BE57" s="2"/>
    </row>
    <row r="58" spans="1:57" ht="26.25" customHeight="1" thickBot="1">
      <c r="A58" s="8" t="s">
        <v>397</v>
      </c>
      <c r="B58" s="86">
        <v>46</v>
      </c>
      <c r="C58" s="9">
        <v>0</v>
      </c>
      <c r="D58" s="10">
        <v>0</v>
      </c>
      <c r="E58" s="10">
        <v>0</v>
      </c>
      <c r="F58" s="10">
        <v>0</v>
      </c>
      <c r="G58" s="10"/>
      <c r="H58" s="10"/>
      <c r="I58" s="10"/>
      <c r="J58" s="10"/>
      <c r="K58" s="10"/>
      <c r="L58" s="10"/>
      <c r="M58" s="11">
        <v>2.1000000000000001E-2</v>
      </c>
      <c r="N58" s="72" t="s">
        <v>395</v>
      </c>
      <c r="O58" s="68" t="s">
        <v>301</v>
      </c>
    </row>
  </sheetData>
  <sheetProtection algorithmName="SHA-512" hashValue="kQF1I0sWEDyfDMI/R1hOfLAJ6Inhvob5CdNE+H4tUnkbCT4/KT1dRse9C+Umd2qE++YLnEUtvGCXdjd/wU90QA==" saltValue="s1BE92F257fbeXd+5JWFjw==" spinCount="100000" sheet="1" objects="1" scenarios="1"/>
  <mergeCells count="15">
    <mergeCell ref="S9:T9"/>
    <mergeCell ref="G3:M3"/>
    <mergeCell ref="N3:N4"/>
    <mergeCell ref="O3:O4"/>
    <mergeCell ref="A3:A4"/>
    <mergeCell ref="B3:B4"/>
    <mergeCell ref="AI2:AI4"/>
    <mergeCell ref="AJ2:AJ4"/>
    <mergeCell ref="V2:V4"/>
    <mergeCell ref="W2:W4"/>
    <mergeCell ref="C3:F3"/>
    <mergeCell ref="X3:AA3"/>
    <mergeCell ref="AB3:AG3"/>
    <mergeCell ref="X2:AG2"/>
    <mergeCell ref="S2:T2"/>
  </mergeCells>
  <phoneticPr fontId="6"/>
  <pageMargins left="0.70866141732283472" right="0.70866141732283472" top="0.74803149606299213" bottom="0.74803149606299213" header="0.31496062992125984" footer="0.31496062992125984"/>
  <pageSetup paperSize="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CDF31-9F8A-41D4-94B4-F5B634B7E5A9}">
  <sheetPr codeName="Sheet5"/>
  <dimension ref="A1:D1749"/>
  <sheetViews>
    <sheetView workbookViewId="0">
      <selection activeCell="S61" sqref="S61:T61"/>
    </sheetView>
  </sheetViews>
  <sheetFormatPr defaultRowHeight="13.5"/>
  <cols>
    <col min="1" max="1" width="16.75" customWidth="1"/>
    <col min="3" max="3" width="14.5" style="2" customWidth="1"/>
    <col min="4" max="4" width="14.5" style="2" bestFit="1" customWidth="1"/>
  </cols>
  <sheetData>
    <row r="1" spans="1:4" ht="14.25" thickBot="1">
      <c r="A1" s="1" t="s">
        <v>398</v>
      </c>
      <c r="C1" s="1" t="s">
        <v>399</v>
      </c>
    </row>
    <row r="2" spans="1:4" ht="14.25" thickBot="1">
      <c r="A2" s="12" t="s">
        <v>43</v>
      </c>
      <c r="C2" s="12" t="s">
        <v>43</v>
      </c>
      <c r="D2" s="13" t="s">
        <v>400</v>
      </c>
    </row>
    <row r="3" spans="1:4">
      <c r="A3" s="20" t="s">
        <v>401</v>
      </c>
      <c r="C3" s="14" t="s">
        <v>401</v>
      </c>
      <c r="D3" s="15" t="s">
        <v>402</v>
      </c>
    </row>
    <row r="4" spans="1:4">
      <c r="A4" s="16" t="s">
        <v>403</v>
      </c>
      <c r="C4" s="16" t="s">
        <v>401</v>
      </c>
      <c r="D4" s="17" t="s">
        <v>404</v>
      </c>
    </row>
    <row r="5" spans="1:4">
      <c r="A5" s="16" t="s">
        <v>405</v>
      </c>
      <c r="C5" s="16" t="s">
        <v>401</v>
      </c>
      <c r="D5" s="17" t="s">
        <v>406</v>
      </c>
    </row>
    <row r="6" spans="1:4">
      <c r="A6" s="16" t="s">
        <v>407</v>
      </c>
      <c r="C6" s="16" t="s">
        <v>401</v>
      </c>
      <c r="D6" s="17" t="s">
        <v>408</v>
      </c>
    </row>
    <row r="7" spans="1:4">
      <c r="A7" s="16" t="s">
        <v>409</v>
      </c>
      <c r="C7" s="16" t="s">
        <v>401</v>
      </c>
      <c r="D7" s="17" t="s">
        <v>410</v>
      </c>
    </row>
    <row r="8" spans="1:4">
      <c r="A8" s="16" t="s">
        <v>411</v>
      </c>
      <c r="C8" s="16" t="s">
        <v>401</v>
      </c>
      <c r="D8" s="17" t="s">
        <v>412</v>
      </c>
    </row>
    <row r="9" spans="1:4">
      <c r="A9" s="16" t="s">
        <v>413</v>
      </c>
      <c r="C9" s="16" t="s">
        <v>401</v>
      </c>
      <c r="D9" s="17" t="s">
        <v>414</v>
      </c>
    </row>
    <row r="10" spans="1:4">
      <c r="A10" s="16" t="s">
        <v>415</v>
      </c>
      <c r="C10" s="16" t="s">
        <v>401</v>
      </c>
      <c r="D10" s="17" t="s">
        <v>416</v>
      </c>
    </row>
    <row r="11" spans="1:4">
      <c r="A11" s="16" t="s">
        <v>417</v>
      </c>
      <c r="C11" s="16" t="s">
        <v>401</v>
      </c>
      <c r="D11" s="17" t="s">
        <v>418</v>
      </c>
    </row>
    <row r="12" spans="1:4">
      <c r="A12" s="16" t="s">
        <v>419</v>
      </c>
      <c r="C12" s="16" t="s">
        <v>401</v>
      </c>
      <c r="D12" s="17" t="s">
        <v>420</v>
      </c>
    </row>
    <row r="13" spans="1:4">
      <c r="A13" s="16" t="s">
        <v>421</v>
      </c>
      <c r="C13" s="16" t="s">
        <v>401</v>
      </c>
      <c r="D13" s="17" t="s">
        <v>422</v>
      </c>
    </row>
    <row r="14" spans="1:4">
      <c r="A14" s="16" t="s">
        <v>423</v>
      </c>
      <c r="C14" s="16" t="s">
        <v>401</v>
      </c>
      <c r="D14" s="17" t="s">
        <v>424</v>
      </c>
    </row>
    <row r="15" spans="1:4">
      <c r="A15" s="16" t="s">
        <v>45</v>
      </c>
      <c r="C15" s="16" t="s">
        <v>401</v>
      </c>
      <c r="D15" s="17" t="s">
        <v>425</v>
      </c>
    </row>
    <row r="16" spans="1:4">
      <c r="A16" s="16" t="s">
        <v>426</v>
      </c>
      <c r="C16" s="16" t="s">
        <v>401</v>
      </c>
      <c r="D16" s="17" t="s">
        <v>427</v>
      </c>
    </row>
    <row r="17" spans="1:4">
      <c r="A17" s="16" t="s">
        <v>428</v>
      </c>
      <c r="C17" s="16" t="s">
        <v>401</v>
      </c>
      <c r="D17" s="17" t="s">
        <v>429</v>
      </c>
    </row>
    <row r="18" spans="1:4">
      <c r="A18" s="16" t="s">
        <v>430</v>
      </c>
      <c r="C18" s="16" t="s">
        <v>401</v>
      </c>
      <c r="D18" s="17" t="s">
        <v>431</v>
      </c>
    </row>
    <row r="19" spans="1:4">
      <c r="A19" s="16" t="s">
        <v>432</v>
      </c>
      <c r="C19" s="16" t="s">
        <v>401</v>
      </c>
      <c r="D19" s="17" t="s">
        <v>433</v>
      </c>
    </row>
    <row r="20" spans="1:4">
      <c r="A20" s="16" t="s">
        <v>434</v>
      </c>
      <c r="C20" s="16" t="s">
        <v>401</v>
      </c>
      <c r="D20" s="17" t="s">
        <v>435</v>
      </c>
    </row>
    <row r="21" spans="1:4">
      <c r="A21" s="16" t="s">
        <v>436</v>
      </c>
      <c r="C21" s="16" t="s">
        <v>401</v>
      </c>
      <c r="D21" s="17" t="s">
        <v>437</v>
      </c>
    </row>
    <row r="22" spans="1:4">
      <c r="A22" s="16" t="s">
        <v>438</v>
      </c>
      <c r="C22" s="16" t="s">
        <v>401</v>
      </c>
      <c r="D22" s="17" t="s">
        <v>439</v>
      </c>
    </row>
    <row r="23" spans="1:4">
      <c r="A23" s="16" t="s">
        <v>440</v>
      </c>
      <c r="C23" s="16" t="s">
        <v>401</v>
      </c>
      <c r="D23" s="17" t="s">
        <v>441</v>
      </c>
    </row>
    <row r="24" spans="1:4">
      <c r="A24" s="16" t="s">
        <v>442</v>
      </c>
      <c r="C24" s="16" t="s">
        <v>401</v>
      </c>
      <c r="D24" s="17" t="s">
        <v>443</v>
      </c>
    </row>
    <row r="25" spans="1:4">
      <c r="A25" s="16" t="s">
        <v>444</v>
      </c>
      <c r="C25" s="16" t="s">
        <v>401</v>
      </c>
      <c r="D25" s="17" t="s">
        <v>445</v>
      </c>
    </row>
    <row r="26" spans="1:4">
      <c r="A26" s="16" t="s">
        <v>446</v>
      </c>
      <c r="C26" s="16" t="s">
        <v>401</v>
      </c>
      <c r="D26" s="17" t="s">
        <v>447</v>
      </c>
    </row>
    <row r="27" spans="1:4">
      <c r="A27" s="16" t="s">
        <v>448</v>
      </c>
      <c r="C27" s="16" t="s">
        <v>401</v>
      </c>
      <c r="D27" s="17" t="s">
        <v>449</v>
      </c>
    </row>
    <row r="28" spans="1:4">
      <c r="A28" s="16" t="s">
        <v>450</v>
      </c>
      <c r="C28" s="16" t="s">
        <v>401</v>
      </c>
      <c r="D28" s="17" t="s">
        <v>451</v>
      </c>
    </row>
    <row r="29" spans="1:4">
      <c r="A29" s="16" t="s">
        <v>452</v>
      </c>
      <c r="C29" s="16" t="s">
        <v>401</v>
      </c>
      <c r="D29" s="17" t="s">
        <v>453</v>
      </c>
    </row>
    <row r="30" spans="1:4">
      <c r="A30" s="16" t="s">
        <v>454</v>
      </c>
      <c r="C30" s="16" t="s">
        <v>401</v>
      </c>
      <c r="D30" s="17" t="s">
        <v>455</v>
      </c>
    </row>
    <row r="31" spans="1:4">
      <c r="A31" s="16" t="s">
        <v>456</v>
      </c>
      <c r="C31" s="16" t="s">
        <v>401</v>
      </c>
      <c r="D31" s="17" t="s">
        <v>457</v>
      </c>
    </row>
    <row r="32" spans="1:4">
      <c r="A32" s="16" t="s">
        <v>458</v>
      </c>
      <c r="C32" s="16" t="s">
        <v>401</v>
      </c>
      <c r="D32" s="17" t="s">
        <v>459</v>
      </c>
    </row>
    <row r="33" spans="1:4">
      <c r="A33" s="16" t="s">
        <v>460</v>
      </c>
      <c r="C33" s="16" t="s">
        <v>401</v>
      </c>
      <c r="D33" s="17" t="s">
        <v>461</v>
      </c>
    </row>
    <row r="34" spans="1:4">
      <c r="A34" s="16" t="s">
        <v>462</v>
      </c>
      <c r="C34" s="16" t="s">
        <v>401</v>
      </c>
      <c r="D34" s="17" t="s">
        <v>463</v>
      </c>
    </row>
    <row r="35" spans="1:4">
      <c r="A35" s="16" t="s">
        <v>464</v>
      </c>
      <c r="C35" s="16" t="s">
        <v>401</v>
      </c>
      <c r="D35" s="17" t="s">
        <v>465</v>
      </c>
    </row>
    <row r="36" spans="1:4">
      <c r="A36" s="16" t="s">
        <v>466</v>
      </c>
      <c r="C36" s="16" t="s">
        <v>401</v>
      </c>
      <c r="D36" s="17" t="s">
        <v>467</v>
      </c>
    </row>
    <row r="37" spans="1:4">
      <c r="A37" s="16" t="s">
        <v>468</v>
      </c>
      <c r="C37" s="16" t="s">
        <v>401</v>
      </c>
      <c r="D37" s="17" t="s">
        <v>469</v>
      </c>
    </row>
    <row r="38" spans="1:4">
      <c r="A38" s="16" t="s">
        <v>470</v>
      </c>
      <c r="C38" s="16" t="s">
        <v>401</v>
      </c>
      <c r="D38" s="17" t="s">
        <v>471</v>
      </c>
    </row>
    <row r="39" spans="1:4">
      <c r="A39" s="16" t="s">
        <v>472</v>
      </c>
      <c r="C39" s="16" t="s">
        <v>401</v>
      </c>
      <c r="D39" s="17" t="s">
        <v>473</v>
      </c>
    </row>
    <row r="40" spans="1:4">
      <c r="A40" s="16" t="s">
        <v>474</v>
      </c>
      <c r="C40" s="16" t="s">
        <v>401</v>
      </c>
      <c r="D40" s="17" t="s">
        <v>475</v>
      </c>
    </row>
    <row r="41" spans="1:4">
      <c r="A41" s="16" t="s">
        <v>476</v>
      </c>
      <c r="C41" s="16" t="s">
        <v>401</v>
      </c>
      <c r="D41" s="17" t="s">
        <v>477</v>
      </c>
    </row>
    <row r="42" spans="1:4">
      <c r="A42" s="16" t="s">
        <v>478</v>
      </c>
      <c r="C42" s="16" t="s">
        <v>401</v>
      </c>
      <c r="D42" s="17" t="s">
        <v>479</v>
      </c>
    </row>
    <row r="43" spans="1:4">
      <c r="A43" s="16" t="s">
        <v>480</v>
      </c>
      <c r="C43" s="16" t="s">
        <v>401</v>
      </c>
      <c r="D43" s="17" t="s">
        <v>481</v>
      </c>
    </row>
    <row r="44" spans="1:4">
      <c r="A44" s="16" t="s">
        <v>482</v>
      </c>
      <c r="C44" s="16" t="s">
        <v>401</v>
      </c>
      <c r="D44" s="17" t="s">
        <v>483</v>
      </c>
    </row>
    <row r="45" spans="1:4">
      <c r="A45" s="16" t="s">
        <v>484</v>
      </c>
      <c r="C45" s="16" t="s">
        <v>401</v>
      </c>
      <c r="D45" s="17" t="s">
        <v>485</v>
      </c>
    </row>
    <row r="46" spans="1:4">
      <c r="A46" s="16" t="s">
        <v>486</v>
      </c>
      <c r="C46" s="16" t="s">
        <v>401</v>
      </c>
      <c r="D46" s="17" t="s">
        <v>487</v>
      </c>
    </row>
    <row r="47" spans="1:4">
      <c r="A47" s="16" t="s">
        <v>488</v>
      </c>
      <c r="C47" s="16" t="s">
        <v>401</v>
      </c>
      <c r="D47" s="17" t="s">
        <v>489</v>
      </c>
    </row>
    <row r="48" spans="1:4">
      <c r="A48" s="16" t="s">
        <v>490</v>
      </c>
      <c r="C48" s="16" t="s">
        <v>401</v>
      </c>
      <c r="D48" s="17" t="s">
        <v>491</v>
      </c>
    </row>
    <row r="49" spans="1:4" ht="14.25" thickBot="1">
      <c r="A49" s="18" t="s">
        <v>492</v>
      </c>
      <c r="C49" s="16" t="s">
        <v>401</v>
      </c>
      <c r="D49" s="17" t="s">
        <v>493</v>
      </c>
    </row>
    <row r="50" spans="1:4">
      <c r="C50" s="16" t="s">
        <v>401</v>
      </c>
      <c r="D50" s="17" t="s">
        <v>494</v>
      </c>
    </row>
    <row r="51" spans="1:4">
      <c r="C51" s="16" t="s">
        <v>401</v>
      </c>
      <c r="D51" s="17" t="s">
        <v>495</v>
      </c>
    </row>
    <row r="52" spans="1:4">
      <c r="C52" s="16" t="s">
        <v>401</v>
      </c>
      <c r="D52" s="17" t="s">
        <v>496</v>
      </c>
    </row>
    <row r="53" spans="1:4">
      <c r="C53" s="16" t="s">
        <v>401</v>
      </c>
      <c r="D53" s="17" t="s">
        <v>497</v>
      </c>
    </row>
    <row r="54" spans="1:4">
      <c r="C54" s="16" t="s">
        <v>401</v>
      </c>
      <c r="D54" s="17" t="s">
        <v>498</v>
      </c>
    </row>
    <row r="55" spans="1:4">
      <c r="C55" s="16" t="s">
        <v>401</v>
      </c>
      <c r="D55" s="17" t="s">
        <v>499</v>
      </c>
    </row>
    <row r="56" spans="1:4">
      <c r="C56" s="16" t="s">
        <v>401</v>
      </c>
      <c r="D56" s="17" t="s">
        <v>500</v>
      </c>
    </row>
    <row r="57" spans="1:4">
      <c r="C57" s="16" t="s">
        <v>401</v>
      </c>
      <c r="D57" s="17" t="s">
        <v>501</v>
      </c>
    </row>
    <row r="58" spans="1:4">
      <c r="C58" s="16" t="s">
        <v>401</v>
      </c>
      <c r="D58" s="17" t="s">
        <v>502</v>
      </c>
    </row>
    <row r="59" spans="1:4">
      <c r="C59" s="16" t="s">
        <v>401</v>
      </c>
      <c r="D59" s="17" t="s">
        <v>503</v>
      </c>
    </row>
    <row r="60" spans="1:4">
      <c r="C60" s="16" t="s">
        <v>401</v>
      </c>
      <c r="D60" s="17" t="s">
        <v>504</v>
      </c>
    </row>
    <row r="61" spans="1:4">
      <c r="C61" s="16" t="s">
        <v>401</v>
      </c>
      <c r="D61" s="17" t="s">
        <v>505</v>
      </c>
    </row>
    <row r="62" spans="1:4">
      <c r="C62" s="16" t="s">
        <v>401</v>
      </c>
      <c r="D62" s="17" t="s">
        <v>506</v>
      </c>
    </row>
    <row r="63" spans="1:4">
      <c r="C63" s="16" t="s">
        <v>401</v>
      </c>
      <c r="D63" s="17" t="s">
        <v>507</v>
      </c>
    </row>
    <row r="64" spans="1:4">
      <c r="C64" s="16" t="s">
        <v>401</v>
      </c>
      <c r="D64" s="17" t="s">
        <v>508</v>
      </c>
    </row>
    <row r="65" spans="3:4">
      <c r="C65" s="16" t="s">
        <v>401</v>
      </c>
      <c r="D65" s="17" t="s">
        <v>509</v>
      </c>
    </row>
    <row r="66" spans="3:4">
      <c r="C66" s="16" t="s">
        <v>401</v>
      </c>
      <c r="D66" s="17" t="s">
        <v>510</v>
      </c>
    </row>
    <row r="67" spans="3:4">
      <c r="C67" s="16" t="s">
        <v>401</v>
      </c>
      <c r="D67" s="17" t="s">
        <v>511</v>
      </c>
    </row>
    <row r="68" spans="3:4">
      <c r="C68" s="16" t="s">
        <v>401</v>
      </c>
      <c r="D68" s="17" t="s">
        <v>512</v>
      </c>
    </row>
    <row r="69" spans="3:4">
      <c r="C69" s="16" t="s">
        <v>401</v>
      </c>
      <c r="D69" s="17" t="s">
        <v>513</v>
      </c>
    </row>
    <row r="70" spans="3:4">
      <c r="C70" s="16" t="s">
        <v>401</v>
      </c>
      <c r="D70" s="17" t="s">
        <v>514</v>
      </c>
    </row>
    <row r="71" spans="3:4">
      <c r="C71" s="16" t="s">
        <v>401</v>
      </c>
      <c r="D71" s="17" t="s">
        <v>515</v>
      </c>
    </row>
    <row r="72" spans="3:4">
      <c r="C72" s="16" t="s">
        <v>401</v>
      </c>
      <c r="D72" s="17" t="s">
        <v>516</v>
      </c>
    </row>
    <row r="73" spans="3:4">
      <c r="C73" s="16" t="s">
        <v>401</v>
      </c>
      <c r="D73" s="17" t="s">
        <v>517</v>
      </c>
    </row>
    <row r="74" spans="3:4">
      <c r="C74" s="16" t="s">
        <v>401</v>
      </c>
      <c r="D74" s="17" t="s">
        <v>518</v>
      </c>
    </row>
    <row r="75" spans="3:4">
      <c r="C75" s="16" t="s">
        <v>401</v>
      </c>
      <c r="D75" s="17" t="s">
        <v>519</v>
      </c>
    </row>
    <row r="76" spans="3:4">
      <c r="C76" s="16" t="s">
        <v>401</v>
      </c>
      <c r="D76" s="17" t="s">
        <v>520</v>
      </c>
    </row>
    <row r="77" spans="3:4">
      <c r="C77" s="16" t="s">
        <v>401</v>
      </c>
      <c r="D77" s="17" t="s">
        <v>521</v>
      </c>
    </row>
    <row r="78" spans="3:4">
      <c r="C78" s="16" t="s">
        <v>401</v>
      </c>
      <c r="D78" s="17" t="s">
        <v>522</v>
      </c>
    </row>
    <row r="79" spans="3:4">
      <c r="C79" s="16" t="s">
        <v>401</v>
      </c>
      <c r="D79" s="17" t="s">
        <v>523</v>
      </c>
    </row>
    <row r="80" spans="3:4">
      <c r="C80" s="16" t="s">
        <v>401</v>
      </c>
      <c r="D80" s="17" t="s">
        <v>524</v>
      </c>
    </row>
    <row r="81" spans="3:4">
      <c r="C81" s="16" t="s">
        <v>401</v>
      </c>
      <c r="D81" s="17" t="s">
        <v>525</v>
      </c>
    </row>
    <row r="82" spans="3:4">
      <c r="C82" s="16" t="s">
        <v>401</v>
      </c>
      <c r="D82" s="17" t="s">
        <v>526</v>
      </c>
    </row>
    <row r="83" spans="3:4">
      <c r="C83" s="16" t="s">
        <v>401</v>
      </c>
      <c r="D83" s="17" t="s">
        <v>527</v>
      </c>
    </row>
    <row r="84" spans="3:4">
      <c r="C84" s="16" t="s">
        <v>401</v>
      </c>
      <c r="D84" s="17" t="s">
        <v>528</v>
      </c>
    </row>
    <row r="85" spans="3:4">
      <c r="C85" s="16" t="s">
        <v>401</v>
      </c>
      <c r="D85" s="17" t="s">
        <v>529</v>
      </c>
    </row>
    <row r="86" spans="3:4">
      <c r="C86" s="16" t="s">
        <v>401</v>
      </c>
      <c r="D86" s="17" t="s">
        <v>530</v>
      </c>
    </row>
    <row r="87" spans="3:4">
      <c r="C87" s="16" t="s">
        <v>401</v>
      </c>
      <c r="D87" s="17" t="s">
        <v>531</v>
      </c>
    </row>
    <row r="88" spans="3:4">
      <c r="C88" s="16" t="s">
        <v>401</v>
      </c>
      <c r="D88" s="17" t="s">
        <v>532</v>
      </c>
    </row>
    <row r="89" spans="3:4">
      <c r="C89" s="16" t="s">
        <v>401</v>
      </c>
      <c r="D89" s="17" t="s">
        <v>533</v>
      </c>
    </row>
    <row r="90" spans="3:4">
      <c r="C90" s="16" t="s">
        <v>401</v>
      </c>
      <c r="D90" s="17" t="s">
        <v>534</v>
      </c>
    </row>
    <row r="91" spans="3:4">
      <c r="C91" s="16" t="s">
        <v>401</v>
      </c>
      <c r="D91" s="17" t="s">
        <v>535</v>
      </c>
    </row>
    <row r="92" spans="3:4">
      <c r="C92" s="16" t="s">
        <v>401</v>
      </c>
      <c r="D92" s="17" t="s">
        <v>536</v>
      </c>
    </row>
    <row r="93" spans="3:4">
      <c r="C93" s="16" t="s">
        <v>401</v>
      </c>
      <c r="D93" s="17" t="s">
        <v>537</v>
      </c>
    </row>
    <row r="94" spans="3:4">
      <c r="C94" s="16" t="s">
        <v>401</v>
      </c>
      <c r="D94" s="17" t="s">
        <v>538</v>
      </c>
    </row>
    <row r="95" spans="3:4">
      <c r="C95" s="16" t="s">
        <v>401</v>
      </c>
      <c r="D95" s="17" t="s">
        <v>539</v>
      </c>
    </row>
    <row r="96" spans="3:4">
      <c r="C96" s="16" t="s">
        <v>401</v>
      </c>
      <c r="D96" s="17" t="s">
        <v>540</v>
      </c>
    </row>
    <row r="97" spans="3:4">
      <c r="C97" s="16" t="s">
        <v>401</v>
      </c>
      <c r="D97" s="17" t="s">
        <v>541</v>
      </c>
    </row>
    <row r="98" spans="3:4">
      <c r="C98" s="16" t="s">
        <v>401</v>
      </c>
      <c r="D98" s="17" t="s">
        <v>542</v>
      </c>
    </row>
    <row r="99" spans="3:4">
      <c r="C99" s="16" t="s">
        <v>401</v>
      </c>
      <c r="D99" s="17" t="s">
        <v>543</v>
      </c>
    </row>
    <row r="100" spans="3:4">
      <c r="C100" s="16" t="s">
        <v>401</v>
      </c>
      <c r="D100" s="17" t="s">
        <v>544</v>
      </c>
    </row>
    <row r="101" spans="3:4">
      <c r="C101" s="16" t="s">
        <v>401</v>
      </c>
      <c r="D101" s="17" t="s">
        <v>545</v>
      </c>
    </row>
    <row r="102" spans="3:4">
      <c r="C102" s="16" t="s">
        <v>401</v>
      </c>
      <c r="D102" s="17" t="s">
        <v>546</v>
      </c>
    </row>
    <row r="103" spans="3:4">
      <c r="C103" s="16" t="s">
        <v>401</v>
      </c>
      <c r="D103" s="17" t="s">
        <v>547</v>
      </c>
    </row>
    <row r="104" spans="3:4">
      <c r="C104" s="16" t="s">
        <v>401</v>
      </c>
      <c r="D104" s="17" t="s">
        <v>548</v>
      </c>
    </row>
    <row r="105" spans="3:4">
      <c r="C105" s="16" t="s">
        <v>401</v>
      </c>
      <c r="D105" s="17" t="s">
        <v>549</v>
      </c>
    </row>
    <row r="106" spans="3:4">
      <c r="C106" s="16" t="s">
        <v>401</v>
      </c>
      <c r="D106" s="17" t="s">
        <v>550</v>
      </c>
    </row>
    <row r="107" spans="3:4">
      <c r="C107" s="16" t="s">
        <v>401</v>
      </c>
      <c r="D107" s="17" t="s">
        <v>551</v>
      </c>
    </row>
    <row r="108" spans="3:4">
      <c r="C108" s="16" t="s">
        <v>401</v>
      </c>
      <c r="D108" s="17" t="s">
        <v>552</v>
      </c>
    </row>
    <row r="109" spans="3:4">
      <c r="C109" s="16" t="s">
        <v>401</v>
      </c>
      <c r="D109" s="17" t="s">
        <v>553</v>
      </c>
    </row>
    <row r="110" spans="3:4">
      <c r="C110" s="16" t="s">
        <v>401</v>
      </c>
      <c r="D110" s="17" t="s">
        <v>554</v>
      </c>
    </row>
    <row r="111" spans="3:4">
      <c r="C111" s="16" t="s">
        <v>401</v>
      </c>
      <c r="D111" s="17" t="s">
        <v>555</v>
      </c>
    </row>
    <row r="112" spans="3:4">
      <c r="C112" s="16" t="s">
        <v>401</v>
      </c>
      <c r="D112" s="17" t="s">
        <v>556</v>
      </c>
    </row>
    <row r="113" spans="3:4">
      <c r="C113" s="16" t="s">
        <v>401</v>
      </c>
      <c r="D113" s="17" t="s">
        <v>557</v>
      </c>
    </row>
    <row r="114" spans="3:4">
      <c r="C114" s="16" t="s">
        <v>401</v>
      </c>
      <c r="D114" s="17" t="s">
        <v>558</v>
      </c>
    </row>
    <row r="115" spans="3:4">
      <c r="C115" s="16" t="s">
        <v>401</v>
      </c>
      <c r="D115" s="17" t="s">
        <v>559</v>
      </c>
    </row>
    <row r="116" spans="3:4">
      <c r="C116" s="16" t="s">
        <v>401</v>
      </c>
      <c r="D116" s="17" t="s">
        <v>560</v>
      </c>
    </row>
    <row r="117" spans="3:4">
      <c r="C117" s="16" t="s">
        <v>401</v>
      </c>
      <c r="D117" s="17" t="s">
        <v>561</v>
      </c>
    </row>
    <row r="118" spans="3:4">
      <c r="C118" s="16" t="s">
        <v>401</v>
      </c>
      <c r="D118" s="17" t="s">
        <v>562</v>
      </c>
    </row>
    <row r="119" spans="3:4">
      <c r="C119" s="16" t="s">
        <v>401</v>
      </c>
      <c r="D119" s="17" t="s">
        <v>563</v>
      </c>
    </row>
    <row r="120" spans="3:4">
      <c r="C120" s="16" t="s">
        <v>401</v>
      </c>
      <c r="D120" s="17" t="s">
        <v>564</v>
      </c>
    </row>
    <row r="121" spans="3:4">
      <c r="C121" s="16" t="s">
        <v>401</v>
      </c>
      <c r="D121" s="17" t="s">
        <v>565</v>
      </c>
    </row>
    <row r="122" spans="3:4">
      <c r="C122" s="16" t="s">
        <v>401</v>
      </c>
      <c r="D122" s="17" t="s">
        <v>566</v>
      </c>
    </row>
    <row r="123" spans="3:4">
      <c r="C123" s="16" t="s">
        <v>401</v>
      </c>
      <c r="D123" s="17" t="s">
        <v>567</v>
      </c>
    </row>
    <row r="124" spans="3:4">
      <c r="C124" s="16" t="s">
        <v>401</v>
      </c>
      <c r="D124" s="17" t="s">
        <v>568</v>
      </c>
    </row>
    <row r="125" spans="3:4">
      <c r="C125" s="16" t="s">
        <v>401</v>
      </c>
      <c r="D125" s="17" t="s">
        <v>569</v>
      </c>
    </row>
    <row r="126" spans="3:4">
      <c r="C126" s="16" t="s">
        <v>401</v>
      </c>
      <c r="D126" s="17" t="s">
        <v>570</v>
      </c>
    </row>
    <row r="127" spans="3:4">
      <c r="C127" s="16" t="s">
        <v>401</v>
      </c>
      <c r="D127" s="17" t="s">
        <v>571</v>
      </c>
    </row>
    <row r="128" spans="3:4">
      <c r="C128" s="16" t="s">
        <v>401</v>
      </c>
      <c r="D128" s="17" t="s">
        <v>572</v>
      </c>
    </row>
    <row r="129" spans="3:4">
      <c r="C129" s="16" t="s">
        <v>401</v>
      </c>
      <c r="D129" s="17" t="s">
        <v>573</v>
      </c>
    </row>
    <row r="130" spans="3:4">
      <c r="C130" s="16" t="s">
        <v>401</v>
      </c>
      <c r="D130" s="17" t="s">
        <v>574</v>
      </c>
    </row>
    <row r="131" spans="3:4">
      <c r="C131" s="16" t="s">
        <v>401</v>
      </c>
      <c r="D131" s="17" t="s">
        <v>575</v>
      </c>
    </row>
    <row r="132" spans="3:4">
      <c r="C132" s="16" t="s">
        <v>401</v>
      </c>
      <c r="D132" s="17" t="s">
        <v>576</v>
      </c>
    </row>
    <row r="133" spans="3:4">
      <c r="C133" s="16" t="s">
        <v>401</v>
      </c>
      <c r="D133" s="17" t="s">
        <v>577</v>
      </c>
    </row>
    <row r="134" spans="3:4">
      <c r="C134" s="16" t="s">
        <v>401</v>
      </c>
      <c r="D134" s="17" t="s">
        <v>578</v>
      </c>
    </row>
    <row r="135" spans="3:4">
      <c r="C135" s="16" t="s">
        <v>401</v>
      </c>
      <c r="D135" s="17" t="s">
        <v>579</v>
      </c>
    </row>
    <row r="136" spans="3:4">
      <c r="C136" s="16" t="s">
        <v>401</v>
      </c>
      <c r="D136" s="17" t="s">
        <v>580</v>
      </c>
    </row>
    <row r="137" spans="3:4">
      <c r="C137" s="16" t="s">
        <v>401</v>
      </c>
      <c r="D137" s="17" t="s">
        <v>581</v>
      </c>
    </row>
    <row r="138" spans="3:4">
      <c r="C138" s="16" t="s">
        <v>401</v>
      </c>
      <c r="D138" s="17" t="s">
        <v>582</v>
      </c>
    </row>
    <row r="139" spans="3:4">
      <c r="C139" s="16" t="s">
        <v>401</v>
      </c>
      <c r="D139" s="17" t="s">
        <v>583</v>
      </c>
    </row>
    <row r="140" spans="3:4">
      <c r="C140" s="16" t="s">
        <v>401</v>
      </c>
      <c r="D140" s="17" t="s">
        <v>584</v>
      </c>
    </row>
    <row r="141" spans="3:4">
      <c r="C141" s="16" t="s">
        <v>401</v>
      </c>
      <c r="D141" s="17" t="s">
        <v>585</v>
      </c>
    </row>
    <row r="142" spans="3:4">
      <c r="C142" s="16" t="s">
        <v>401</v>
      </c>
      <c r="D142" s="17" t="s">
        <v>586</v>
      </c>
    </row>
    <row r="143" spans="3:4">
      <c r="C143" s="16" t="s">
        <v>401</v>
      </c>
      <c r="D143" s="17" t="s">
        <v>587</v>
      </c>
    </row>
    <row r="144" spans="3:4">
      <c r="C144" s="16" t="s">
        <v>401</v>
      </c>
      <c r="D144" s="17" t="s">
        <v>588</v>
      </c>
    </row>
    <row r="145" spans="3:4">
      <c r="C145" s="16" t="s">
        <v>401</v>
      </c>
      <c r="D145" s="17" t="s">
        <v>589</v>
      </c>
    </row>
    <row r="146" spans="3:4">
      <c r="C146" s="16" t="s">
        <v>401</v>
      </c>
      <c r="D146" s="17" t="s">
        <v>590</v>
      </c>
    </row>
    <row r="147" spans="3:4">
      <c r="C147" s="16" t="s">
        <v>401</v>
      </c>
      <c r="D147" s="17" t="s">
        <v>591</v>
      </c>
    </row>
    <row r="148" spans="3:4">
      <c r="C148" s="16" t="s">
        <v>401</v>
      </c>
      <c r="D148" s="17" t="s">
        <v>592</v>
      </c>
    </row>
    <row r="149" spans="3:4">
      <c r="C149" s="16" t="s">
        <v>401</v>
      </c>
      <c r="D149" s="17" t="s">
        <v>593</v>
      </c>
    </row>
    <row r="150" spans="3:4">
      <c r="C150" s="16" t="s">
        <v>401</v>
      </c>
      <c r="D150" s="17" t="s">
        <v>594</v>
      </c>
    </row>
    <row r="151" spans="3:4">
      <c r="C151" s="16" t="s">
        <v>401</v>
      </c>
      <c r="D151" s="17" t="s">
        <v>595</v>
      </c>
    </row>
    <row r="152" spans="3:4">
      <c r="C152" s="16" t="s">
        <v>401</v>
      </c>
      <c r="D152" s="17" t="s">
        <v>596</v>
      </c>
    </row>
    <row r="153" spans="3:4">
      <c r="C153" s="16" t="s">
        <v>401</v>
      </c>
      <c r="D153" s="17" t="s">
        <v>597</v>
      </c>
    </row>
    <row r="154" spans="3:4">
      <c r="C154" s="16" t="s">
        <v>401</v>
      </c>
      <c r="D154" s="17" t="s">
        <v>598</v>
      </c>
    </row>
    <row r="155" spans="3:4">
      <c r="C155" s="16" t="s">
        <v>401</v>
      </c>
      <c r="D155" s="17" t="s">
        <v>599</v>
      </c>
    </row>
    <row r="156" spans="3:4">
      <c r="C156" s="16" t="s">
        <v>401</v>
      </c>
      <c r="D156" s="17" t="s">
        <v>600</v>
      </c>
    </row>
    <row r="157" spans="3:4">
      <c r="C157" s="16" t="s">
        <v>401</v>
      </c>
      <c r="D157" s="17" t="s">
        <v>601</v>
      </c>
    </row>
    <row r="158" spans="3:4">
      <c r="C158" s="16" t="s">
        <v>401</v>
      </c>
      <c r="D158" s="17" t="s">
        <v>602</v>
      </c>
    </row>
    <row r="159" spans="3:4">
      <c r="C159" s="16" t="s">
        <v>401</v>
      </c>
      <c r="D159" s="17" t="s">
        <v>603</v>
      </c>
    </row>
    <row r="160" spans="3:4">
      <c r="C160" s="16" t="s">
        <v>401</v>
      </c>
      <c r="D160" s="17" t="s">
        <v>604</v>
      </c>
    </row>
    <row r="161" spans="3:4">
      <c r="C161" s="16" t="s">
        <v>401</v>
      </c>
      <c r="D161" s="17" t="s">
        <v>605</v>
      </c>
    </row>
    <row r="162" spans="3:4">
      <c r="C162" s="16" t="s">
        <v>401</v>
      </c>
      <c r="D162" s="17" t="s">
        <v>606</v>
      </c>
    </row>
    <row r="163" spans="3:4">
      <c r="C163" s="16" t="s">
        <v>401</v>
      </c>
      <c r="D163" s="17" t="s">
        <v>607</v>
      </c>
    </row>
    <row r="164" spans="3:4">
      <c r="C164" s="16" t="s">
        <v>401</v>
      </c>
      <c r="D164" s="17" t="s">
        <v>608</v>
      </c>
    </row>
    <row r="165" spans="3:4">
      <c r="C165" s="16" t="s">
        <v>401</v>
      </c>
      <c r="D165" s="17" t="s">
        <v>609</v>
      </c>
    </row>
    <row r="166" spans="3:4">
      <c r="C166" s="16" t="s">
        <v>401</v>
      </c>
      <c r="D166" s="17" t="s">
        <v>610</v>
      </c>
    </row>
    <row r="167" spans="3:4">
      <c r="C167" s="16" t="s">
        <v>401</v>
      </c>
      <c r="D167" s="17" t="s">
        <v>611</v>
      </c>
    </row>
    <row r="168" spans="3:4">
      <c r="C168" s="16" t="s">
        <v>401</v>
      </c>
      <c r="D168" s="17" t="s">
        <v>612</v>
      </c>
    </row>
    <row r="169" spans="3:4">
      <c r="C169" s="16" t="s">
        <v>401</v>
      </c>
      <c r="D169" s="17" t="s">
        <v>613</v>
      </c>
    </row>
    <row r="170" spans="3:4">
      <c r="C170" s="16" t="s">
        <v>401</v>
      </c>
      <c r="D170" s="17" t="s">
        <v>614</v>
      </c>
    </row>
    <row r="171" spans="3:4">
      <c r="C171" s="16" t="s">
        <v>401</v>
      </c>
      <c r="D171" s="17" t="s">
        <v>615</v>
      </c>
    </row>
    <row r="172" spans="3:4">
      <c r="C172" s="16" t="s">
        <v>401</v>
      </c>
      <c r="D172" s="17" t="s">
        <v>616</v>
      </c>
    </row>
    <row r="173" spans="3:4">
      <c r="C173" s="16" t="s">
        <v>401</v>
      </c>
      <c r="D173" s="17" t="s">
        <v>617</v>
      </c>
    </row>
    <row r="174" spans="3:4">
      <c r="C174" s="16" t="s">
        <v>401</v>
      </c>
      <c r="D174" s="17" t="s">
        <v>618</v>
      </c>
    </row>
    <row r="175" spans="3:4">
      <c r="C175" s="16" t="s">
        <v>401</v>
      </c>
      <c r="D175" s="17" t="s">
        <v>619</v>
      </c>
    </row>
    <row r="176" spans="3:4">
      <c r="C176" s="16" t="s">
        <v>401</v>
      </c>
      <c r="D176" s="17" t="s">
        <v>620</v>
      </c>
    </row>
    <row r="177" spans="3:4">
      <c r="C177" s="16" t="s">
        <v>401</v>
      </c>
      <c r="D177" s="17" t="s">
        <v>621</v>
      </c>
    </row>
    <row r="178" spans="3:4">
      <c r="C178" s="16" t="s">
        <v>401</v>
      </c>
      <c r="D178" s="17" t="s">
        <v>622</v>
      </c>
    </row>
    <row r="179" spans="3:4">
      <c r="C179" s="16" t="s">
        <v>401</v>
      </c>
      <c r="D179" s="17" t="s">
        <v>623</v>
      </c>
    </row>
    <row r="180" spans="3:4">
      <c r="C180" s="16" t="s">
        <v>401</v>
      </c>
      <c r="D180" s="17" t="s">
        <v>624</v>
      </c>
    </row>
    <row r="181" spans="3:4">
      <c r="C181" s="16" t="s">
        <v>401</v>
      </c>
      <c r="D181" s="17" t="s">
        <v>625</v>
      </c>
    </row>
    <row r="182" spans="3:4">
      <c r="C182" s="16" t="s">
        <v>401</v>
      </c>
      <c r="D182" s="17" t="s">
        <v>626</v>
      </c>
    </row>
    <row r="183" spans="3:4">
      <c r="C183" s="16" t="s">
        <v>401</v>
      </c>
      <c r="D183" s="17" t="s">
        <v>627</v>
      </c>
    </row>
    <row r="184" spans="3:4">
      <c r="C184" s="16" t="s">
        <v>401</v>
      </c>
      <c r="D184" s="17" t="s">
        <v>628</v>
      </c>
    </row>
    <row r="185" spans="3:4">
      <c r="C185" s="16" t="s">
        <v>401</v>
      </c>
      <c r="D185" s="17" t="s">
        <v>629</v>
      </c>
    </row>
    <row r="186" spans="3:4">
      <c r="C186" s="16" t="s">
        <v>401</v>
      </c>
      <c r="D186" s="17" t="s">
        <v>630</v>
      </c>
    </row>
    <row r="187" spans="3:4">
      <c r="C187" s="16" t="s">
        <v>401</v>
      </c>
      <c r="D187" s="17" t="s">
        <v>631</v>
      </c>
    </row>
    <row r="188" spans="3:4">
      <c r="C188" s="16" t="s">
        <v>403</v>
      </c>
      <c r="D188" s="17" t="s">
        <v>632</v>
      </c>
    </row>
    <row r="189" spans="3:4">
      <c r="C189" s="16" t="s">
        <v>403</v>
      </c>
      <c r="D189" s="17" t="s">
        <v>633</v>
      </c>
    </row>
    <row r="190" spans="3:4">
      <c r="C190" s="16" t="s">
        <v>403</v>
      </c>
      <c r="D190" s="17" t="s">
        <v>634</v>
      </c>
    </row>
    <row r="191" spans="3:4">
      <c r="C191" s="16" t="s">
        <v>403</v>
      </c>
      <c r="D191" s="17" t="s">
        <v>635</v>
      </c>
    </row>
    <row r="192" spans="3:4">
      <c r="C192" s="16" t="s">
        <v>403</v>
      </c>
      <c r="D192" s="17" t="s">
        <v>636</v>
      </c>
    </row>
    <row r="193" spans="3:4">
      <c r="C193" s="16" t="s">
        <v>403</v>
      </c>
      <c r="D193" s="17" t="s">
        <v>637</v>
      </c>
    </row>
    <row r="194" spans="3:4">
      <c r="C194" s="16" t="s">
        <v>403</v>
      </c>
      <c r="D194" s="17" t="s">
        <v>638</v>
      </c>
    </row>
    <row r="195" spans="3:4">
      <c r="C195" s="16" t="s">
        <v>403</v>
      </c>
      <c r="D195" s="17" t="s">
        <v>639</v>
      </c>
    </row>
    <row r="196" spans="3:4">
      <c r="C196" s="16" t="s">
        <v>403</v>
      </c>
      <c r="D196" s="17" t="s">
        <v>640</v>
      </c>
    </row>
    <row r="197" spans="3:4">
      <c r="C197" s="16" t="s">
        <v>403</v>
      </c>
      <c r="D197" s="17" t="s">
        <v>641</v>
      </c>
    </row>
    <row r="198" spans="3:4">
      <c r="C198" s="16" t="s">
        <v>403</v>
      </c>
      <c r="D198" s="17" t="s">
        <v>642</v>
      </c>
    </row>
    <row r="199" spans="3:4">
      <c r="C199" s="16" t="s">
        <v>403</v>
      </c>
      <c r="D199" s="17" t="s">
        <v>643</v>
      </c>
    </row>
    <row r="200" spans="3:4">
      <c r="C200" s="16" t="s">
        <v>403</v>
      </c>
      <c r="D200" s="17" t="s">
        <v>644</v>
      </c>
    </row>
    <row r="201" spans="3:4">
      <c r="C201" s="16" t="s">
        <v>403</v>
      </c>
      <c r="D201" s="17" t="s">
        <v>645</v>
      </c>
    </row>
    <row r="202" spans="3:4">
      <c r="C202" s="16" t="s">
        <v>403</v>
      </c>
      <c r="D202" s="17" t="s">
        <v>646</v>
      </c>
    </row>
    <row r="203" spans="3:4">
      <c r="C203" s="16" t="s">
        <v>403</v>
      </c>
      <c r="D203" s="17" t="s">
        <v>647</v>
      </c>
    </row>
    <row r="204" spans="3:4">
      <c r="C204" s="16" t="s">
        <v>403</v>
      </c>
      <c r="D204" s="17" t="s">
        <v>648</v>
      </c>
    </row>
    <row r="205" spans="3:4">
      <c r="C205" s="16" t="s">
        <v>403</v>
      </c>
      <c r="D205" s="17" t="s">
        <v>649</v>
      </c>
    </row>
    <row r="206" spans="3:4">
      <c r="C206" s="16" t="s">
        <v>403</v>
      </c>
      <c r="D206" s="17" t="s">
        <v>650</v>
      </c>
    </row>
    <row r="207" spans="3:4">
      <c r="C207" s="16" t="s">
        <v>403</v>
      </c>
      <c r="D207" s="17" t="s">
        <v>651</v>
      </c>
    </row>
    <row r="208" spans="3:4">
      <c r="C208" s="16" t="s">
        <v>403</v>
      </c>
      <c r="D208" s="17" t="s">
        <v>652</v>
      </c>
    </row>
    <row r="209" spans="3:4">
      <c r="C209" s="16" t="s">
        <v>403</v>
      </c>
      <c r="D209" s="17" t="s">
        <v>653</v>
      </c>
    </row>
    <row r="210" spans="3:4">
      <c r="C210" s="16" t="s">
        <v>403</v>
      </c>
      <c r="D210" s="17" t="s">
        <v>654</v>
      </c>
    </row>
    <row r="211" spans="3:4">
      <c r="C211" s="16" t="s">
        <v>403</v>
      </c>
      <c r="D211" s="17" t="s">
        <v>655</v>
      </c>
    </row>
    <row r="212" spans="3:4">
      <c r="C212" s="16" t="s">
        <v>403</v>
      </c>
      <c r="D212" s="17" t="s">
        <v>656</v>
      </c>
    </row>
    <row r="213" spans="3:4">
      <c r="C213" s="16" t="s">
        <v>403</v>
      </c>
      <c r="D213" s="17" t="s">
        <v>657</v>
      </c>
    </row>
    <row r="214" spans="3:4">
      <c r="C214" s="16" t="s">
        <v>403</v>
      </c>
      <c r="D214" s="17" t="s">
        <v>658</v>
      </c>
    </row>
    <row r="215" spans="3:4">
      <c r="C215" s="16" t="s">
        <v>403</v>
      </c>
      <c r="D215" s="17" t="s">
        <v>659</v>
      </c>
    </row>
    <row r="216" spans="3:4">
      <c r="C216" s="16" t="s">
        <v>403</v>
      </c>
      <c r="D216" s="17" t="s">
        <v>660</v>
      </c>
    </row>
    <row r="217" spans="3:4">
      <c r="C217" s="16" t="s">
        <v>403</v>
      </c>
      <c r="D217" s="17" t="s">
        <v>661</v>
      </c>
    </row>
    <row r="218" spans="3:4">
      <c r="C218" s="16" t="s">
        <v>403</v>
      </c>
      <c r="D218" s="17" t="s">
        <v>662</v>
      </c>
    </row>
    <row r="219" spans="3:4">
      <c r="C219" s="16" t="s">
        <v>403</v>
      </c>
      <c r="D219" s="17" t="s">
        <v>663</v>
      </c>
    </row>
    <row r="220" spans="3:4">
      <c r="C220" s="16" t="s">
        <v>403</v>
      </c>
      <c r="D220" s="17" t="s">
        <v>664</v>
      </c>
    </row>
    <row r="221" spans="3:4">
      <c r="C221" s="16" t="s">
        <v>403</v>
      </c>
      <c r="D221" s="17" t="s">
        <v>665</v>
      </c>
    </row>
    <row r="222" spans="3:4">
      <c r="C222" s="16" t="s">
        <v>403</v>
      </c>
      <c r="D222" s="17" t="s">
        <v>666</v>
      </c>
    </row>
    <row r="223" spans="3:4">
      <c r="C223" s="16" t="s">
        <v>403</v>
      </c>
      <c r="D223" s="17" t="s">
        <v>667</v>
      </c>
    </row>
    <row r="224" spans="3:4">
      <c r="C224" s="16" t="s">
        <v>403</v>
      </c>
      <c r="D224" s="17" t="s">
        <v>668</v>
      </c>
    </row>
    <row r="225" spans="3:4">
      <c r="C225" s="16" t="s">
        <v>403</v>
      </c>
      <c r="D225" s="17" t="s">
        <v>669</v>
      </c>
    </row>
    <row r="226" spans="3:4">
      <c r="C226" s="16" t="s">
        <v>403</v>
      </c>
      <c r="D226" s="17" t="s">
        <v>670</v>
      </c>
    </row>
    <row r="227" spans="3:4">
      <c r="C227" s="16" t="s">
        <v>403</v>
      </c>
      <c r="D227" s="17" t="s">
        <v>671</v>
      </c>
    </row>
    <row r="228" spans="3:4">
      <c r="C228" s="16" t="s">
        <v>405</v>
      </c>
      <c r="D228" s="17" t="s">
        <v>672</v>
      </c>
    </row>
    <row r="229" spans="3:4">
      <c r="C229" s="16" t="s">
        <v>405</v>
      </c>
      <c r="D229" s="17" t="s">
        <v>673</v>
      </c>
    </row>
    <row r="230" spans="3:4">
      <c r="C230" s="16" t="s">
        <v>405</v>
      </c>
      <c r="D230" s="17" t="s">
        <v>674</v>
      </c>
    </row>
    <row r="231" spans="3:4">
      <c r="C231" s="16" t="s">
        <v>405</v>
      </c>
      <c r="D231" s="17" t="s">
        <v>675</v>
      </c>
    </row>
    <row r="232" spans="3:4">
      <c r="C232" s="16" t="s">
        <v>405</v>
      </c>
      <c r="D232" s="17" t="s">
        <v>676</v>
      </c>
    </row>
    <row r="233" spans="3:4">
      <c r="C233" s="16" t="s">
        <v>405</v>
      </c>
      <c r="D233" s="17" t="s">
        <v>677</v>
      </c>
    </row>
    <row r="234" spans="3:4">
      <c r="C234" s="16" t="s">
        <v>405</v>
      </c>
      <c r="D234" s="17" t="s">
        <v>678</v>
      </c>
    </row>
    <row r="235" spans="3:4">
      <c r="C235" s="16" t="s">
        <v>405</v>
      </c>
      <c r="D235" s="17" t="s">
        <v>679</v>
      </c>
    </row>
    <row r="236" spans="3:4">
      <c r="C236" s="16" t="s">
        <v>405</v>
      </c>
      <c r="D236" s="17" t="s">
        <v>680</v>
      </c>
    </row>
    <row r="237" spans="3:4">
      <c r="C237" s="16" t="s">
        <v>405</v>
      </c>
      <c r="D237" s="17" t="s">
        <v>681</v>
      </c>
    </row>
    <row r="238" spans="3:4">
      <c r="C238" s="16" t="s">
        <v>405</v>
      </c>
      <c r="D238" s="17" t="s">
        <v>682</v>
      </c>
    </row>
    <row r="239" spans="3:4">
      <c r="C239" s="16" t="s">
        <v>405</v>
      </c>
      <c r="D239" s="17" t="s">
        <v>683</v>
      </c>
    </row>
    <row r="240" spans="3:4">
      <c r="C240" s="16" t="s">
        <v>405</v>
      </c>
      <c r="D240" s="17" t="s">
        <v>684</v>
      </c>
    </row>
    <row r="241" spans="3:4">
      <c r="C241" s="16" t="s">
        <v>405</v>
      </c>
      <c r="D241" s="17" t="s">
        <v>685</v>
      </c>
    </row>
    <row r="242" spans="3:4">
      <c r="C242" s="16" t="s">
        <v>405</v>
      </c>
      <c r="D242" s="17" t="s">
        <v>686</v>
      </c>
    </row>
    <row r="243" spans="3:4">
      <c r="C243" s="16" t="s">
        <v>405</v>
      </c>
      <c r="D243" s="17" t="s">
        <v>687</v>
      </c>
    </row>
    <row r="244" spans="3:4">
      <c r="C244" s="16" t="s">
        <v>405</v>
      </c>
      <c r="D244" s="17" t="s">
        <v>688</v>
      </c>
    </row>
    <row r="245" spans="3:4">
      <c r="C245" s="16" t="s">
        <v>405</v>
      </c>
      <c r="D245" s="17" t="s">
        <v>689</v>
      </c>
    </row>
    <row r="246" spans="3:4">
      <c r="C246" s="16" t="s">
        <v>405</v>
      </c>
      <c r="D246" s="17" t="s">
        <v>690</v>
      </c>
    </row>
    <row r="247" spans="3:4">
      <c r="C247" s="16" t="s">
        <v>405</v>
      </c>
      <c r="D247" s="17" t="s">
        <v>691</v>
      </c>
    </row>
    <row r="248" spans="3:4">
      <c r="C248" s="16" t="s">
        <v>405</v>
      </c>
      <c r="D248" s="17" t="s">
        <v>692</v>
      </c>
    </row>
    <row r="249" spans="3:4">
      <c r="C249" s="16" t="s">
        <v>405</v>
      </c>
      <c r="D249" s="17" t="s">
        <v>693</v>
      </c>
    </row>
    <row r="250" spans="3:4">
      <c r="C250" s="16" t="s">
        <v>405</v>
      </c>
      <c r="D250" s="17" t="s">
        <v>694</v>
      </c>
    </row>
    <row r="251" spans="3:4">
      <c r="C251" s="16" t="s">
        <v>405</v>
      </c>
      <c r="D251" s="17" t="s">
        <v>695</v>
      </c>
    </row>
    <row r="252" spans="3:4">
      <c r="C252" s="16" t="s">
        <v>405</v>
      </c>
      <c r="D252" s="17" t="s">
        <v>696</v>
      </c>
    </row>
    <row r="253" spans="3:4">
      <c r="C253" s="16" t="s">
        <v>405</v>
      </c>
      <c r="D253" s="17" t="s">
        <v>697</v>
      </c>
    </row>
    <row r="254" spans="3:4">
      <c r="C254" s="16" t="s">
        <v>405</v>
      </c>
      <c r="D254" s="17" t="s">
        <v>698</v>
      </c>
    </row>
    <row r="255" spans="3:4">
      <c r="C255" s="16" t="s">
        <v>405</v>
      </c>
      <c r="D255" s="17" t="s">
        <v>699</v>
      </c>
    </row>
    <row r="256" spans="3:4">
      <c r="C256" s="16" t="s">
        <v>405</v>
      </c>
      <c r="D256" s="17" t="s">
        <v>700</v>
      </c>
    </row>
    <row r="257" spans="3:4">
      <c r="C257" s="16" t="s">
        <v>405</v>
      </c>
      <c r="D257" s="17" t="s">
        <v>701</v>
      </c>
    </row>
    <row r="258" spans="3:4">
      <c r="C258" s="16" t="s">
        <v>405</v>
      </c>
      <c r="D258" s="17" t="s">
        <v>702</v>
      </c>
    </row>
    <row r="259" spans="3:4">
      <c r="C259" s="16" t="s">
        <v>405</v>
      </c>
      <c r="D259" s="17" t="s">
        <v>703</v>
      </c>
    </row>
    <row r="260" spans="3:4">
      <c r="C260" s="16" t="s">
        <v>405</v>
      </c>
      <c r="D260" s="17" t="s">
        <v>704</v>
      </c>
    </row>
    <row r="261" spans="3:4">
      <c r="C261" s="16" t="s">
        <v>407</v>
      </c>
      <c r="D261" s="17" t="s">
        <v>705</v>
      </c>
    </row>
    <row r="262" spans="3:4">
      <c r="C262" s="16" t="s">
        <v>407</v>
      </c>
      <c r="D262" s="17" t="s">
        <v>706</v>
      </c>
    </row>
    <row r="263" spans="3:4">
      <c r="C263" s="16" t="s">
        <v>407</v>
      </c>
      <c r="D263" s="17" t="s">
        <v>707</v>
      </c>
    </row>
    <row r="264" spans="3:4">
      <c r="C264" s="16" t="s">
        <v>407</v>
      </c>
      <c r="D264" s="17" t="s">
        <v>708</v>
      </c>
    </row>
    <row r="265" spans="3:4">
      <c r="C265" s="16" t="s">
        <v>407</v>
      </c>
      <c r="D265" s="17" t="s">
        <v>709</v>
      </c>
    </row>
    <row r="266" spans="3:4">
      <c r="C266" s="16" t="s">
        <v>407</v>
      </c>
      <c r="D266" s="17" t="s">
        <v>710</v>
      </c>
    </row>
    <row r="267" spans="3:4">
      <c r="C267" s="16" t="s">
        <v>407</v>
      </c>
      <c r="D267" s="17" t="s">
        <v>711</v>
      </c>
    </row>
    <row r="268" spans="3:4">
      <c r="C268" s="16" t="s">
        <v>407</v>
      </c>
      <c r="D268" s="17" t="s">
        <v>712</v>
      </c>
    </row>
    <row r="269" spans="3:4">
      <c r="C269" s="16" t="s">
        <v>407</v>
      </c>
      <c r="D269" s="17" t="s">
        <v>713</v>
      </c>
    </row>
    <row r="270" spans="3:4">
      <c r="C270" s="16" t="s">
        <v>407</v>
      </c>
      <c r="D270" s="17" t="s">
        <v>714</v>
      </c>
    </row>
    <row r="271" spans="3:4">
      <c r="C271" s="16" t="s">
        <v>407</v>
      </c>
      <c r="D271" s="17" t="s">
        <v>715</v>
      </c>
    </row>
    <row r="272" spans="3:4">
      <c r="C272" s="16" t="s">
        <v>407</v>
      </c>
      <c r="D272" s="17" t="s">
        <v>716</v>
      </c>
    </row>
    <row r="273" spans="3:4">
      <c r="C273" s="16" t="s">
        <v>407</v>
      </c>
      <c r="D273" s="17" t="s">
        <v>717</v>
      </c>
    </row>
    <row r="274" spans="3:4">
      <c r="C274" s="16" t="s">
        <v>407</v>
      </c>
      <c r="D274" s="17" t="s">
        <v>718</v>
      </c>
    </row>
    <row r="275" spans="3:4">
      <c r="C275" s="16" t="s">
        <v>407</v>
      </c>
      <c r="D275" s="17" t="s">
        <v>719</v>
      </c>
    </row>
    <row r="276" spans="3:4">
      <c r="C276" s="16" t="s">
        <v>407</v>
      </c>
      <c r="D276" s="17" t="s">
        <v>720</v>
      </c>
    </row>
    <row r="277" spans="3:4">
      <c r="C277" s="16" t="s">
        <v>407</v>
      </c>
      <c r="D277" s="17" t="s">
        <v>721</v>
      </c>
    </row>
    <row r="278" spans="3:4">
      <c r="C278" s="16" t="s">
        <v>407</v>
      </c>
      <c r="D278" s="17" t="s">
        <v>722</v>
      </c>
    </row>
    <row r="279" spans="3:4">
      <c r="C279" s="16" t="s">
        <v>407</v>
      </c>
      <c r="D279" s="17" t="s">
        <v>723</v>
      </c>
    </row>
    <row r="280" spans="3:4">
      <c r="C280" s="16" t="s">
        <v>407</v>
      </c>
      <c r="D280" s="17" t="s">
        <v>724</v>
      </c>
    </row>
    <row r="281" spans="3:4">
      <c r="C281" s="16" t="s">
        <v>407</v>
      </c>
      <c r="D281" s="17" t="s">
        <v>725</v>
      </c>
    </row>
    <row r="282" spans="3:4">
      <c r="C282" s="16" t="s">
        <v>407</v>
      </c>
      <c r="D282" s="17" t="s">
        <v>726</v>
      </c>
    </row>
    <row r="283" spans="3:4">
      <c r="C283" s="16" t="s">
        <v>407</v>
      </c>
      <c r="D283" s="17" t="s">
        <v>727</v>
      </c>
    </row>
    <row r="284" spans="3:4">
      <c r="C284" s="16" t="s">
        <v>407</v>
      </c>
      <c r="D284" s="17" t="s">
        <v>728</v>
      </c>
    </row>
    <row r="285" spans="3:4">
      <c r="C285" s="16" t="s">
        <v>407</v>
      </c>
      <c r="D285" s="17" t="s">
        <v>729</v>
      </c>
    </row>
    <row r="286" spans="3:4">
      <c r="C286" s="16" t="s">
        <v>407</v>
      </c>
      <c r="D286" s="17" t="s">
        <v>730</v>
      </c>
    </row>
    <row r="287" spans="3:4">
      <c r="C287" s="16" t="s">
        <v>407</v>
      </c>
      <c r="D287" s="17" t="s">
        <v>731</v>
      </c>
    </row>
    <row r="288" spans="3:4">
      <c r="C288" s="16" t="s">
        <v>407</v>
      </c>
      <c r="D288" s="17" t="s">
        <v>732</v>
      </c>
    </row>
    <row r="289" spans="3:4">
      <c r="C289" s="16" t="s">
        <v>407</v>
      </c>
      <c r="D289" s="17" t="s">
        <v>733</v>
      </c>
    </row>
    <row r="290" spans="3:4">
      <c r="C290" s="16" t="s">
        <v>407</v>
      </c>
      <c r="D290" s="17" t="s">
        <v>734</v>
      </c>
    </row>
    <row r="291" spans="3:4">
      <c r="C291" s="16" t="s">
        <v>407</v>
      </c>
      <c r="D291" s="17" t="s">
        <v>735</v>
      </c>
    </row>
    <row r="292" spans="3:4">
      <c r="C292" s="16" t="s">
        <v>407</v>
      </c>
      <c r="D292" s="17" t="s">
        <v>736</v>
      </c>
    </row>
    <row r="293" spans="3:4">
      <c r="C293" s="16" t="s">
        <v>407</v>
      </c>
      <c r="D293" s="17" t="s">
        <v>737</v>
      </c>
    </row>
    <row r="294" spans="3:4">
      <c r="C294" s="16" t="s">
        <v>407</v>
      </c>
      <c r="D294" s="17" t="s">
        <v>738</v>
      </c>
    </row>
    <row r="295" spans="3:4">
      <c r="C295" s="16" t="s">
        <v>407</v>
      </c>
      <c r="D295" s="17" t="s">
        <v>739</v>
      </c>
    </row>
    <row r="296" spans="3:4">
      <c r="C296" s="16" t="s">
        <v>409</v>
      </c>
      <c r="D296" s="17" t="s">
        <v>740</v>
      </c>
    </row>
    <row r="297" spans="3:4">
      <c r="C297" s="16" t="s">
        <v>409</v>
      </c>
      <c r="D297" s="17" t="s">
        <v>741</v>
      </c>
    </row>
    <row r="298" spans="3:4">
      <c r="C298" s="16" t="s">
        <v>409</v>
      </c>
      <c r="D298" s="17" t="s">
        <v>742</v>
      </c>
    </row>
    <row r="299" spans="3:4">
      <c r="C299" s="16" t="s">
        <v>409</v>
      </c>
      <c r="D299" s="17" t="s">
        <v>743</v>
      </c>
    </row>
    <row r="300" spans="3:4">
      <c r="C300" s="16" t="s">
        <v>409</v>
      </c>
      <c r="D300" s="17" t="s">
        <v>744</v>
      </c>
    </row>
    <row r="301" spans="3:4">
      <c r="C301" s="16" t="s">
        <v>409</v>
      </c>
      <c r="D301" s="17" t="s">
        <v>745</v>
      </c>
    </row>
    <row r="302" spans="3:4">
      <c r="C302" s="16" t="s">
        <v>409</v>
      </c>
      <c r="D302" s="17" t="s">
        <v>746</v>
      </c>
    </row>
    <row r="303" spans="3:4">
      <c r="C303" s="16" t="s">
        <v>409</v>
      </c>
      <c r="D303" s="17" t="s">
        <v>747</v>
      </c>
    </row>
    <row r="304" spans="3:4">
      <c r="C304" s="16" t="s">
        <v>409</v>
      </c>
      <c r="D304" s="17" t="s">
        <v>748</v>
      </c>
    </row>
    <row r="305" spans="3:4">
      <c r="C305" s="16" t="s">
        <v>409</v>
      </c>
      <c r="D305" s="17" t="s">
        <v>749</v>
      </c>
    </row>
    <row r="306" spans="3:4">
      <c r="C306" s="16" t="s">
        <v>409</v>
      </c>
      <c r="D306" s="17" t="s">
        <v>750</v>
      </c>
    </row>
    <row r="307" spans="3:4">
      <c r="C307" s="16" t="s">
        <v>409</v>
      </c>
      <c r="D307" s="17" t="s">
        <v>751</v>
      </c>
    </row>
    <row r="308" spans="3:4">
      <c r="C308" s="16" t="s">
        <v>409</v>
      </c>
      <c r="D308" s="17" t="s">
        <v>752</v>
      </c>
    </row>
    <row r="309" spans="3:4">
      <c r="C309" s="16" t="s">
        <v>409</v>
      </c>
      <c r="D309" s="17" t="s">
        <v>753</v>
      </c>
    </row>
    <row r="310" spans="3:4">
      <c r="C310" s="16" t="s">
        <v>409</v>
      </c>
      <c r="D310" s="17" t="s">
        <v>754</v>
      </c>
    </row>
    <row r="311" spans="3:4">
      <c r="C311" s="16" t="s">
        <v>409</v>
      </c>
      <c r="D311" s="17" t="s">
        <v>755</v>
      </c>
    </row>
    <row r="312" spans="3:4">
      <c r="C312" s="16" t="s">
        <v>409</v>
      </c>
      <c r="D312" s="17" t="s">
        <v>756</v>
      </c>
    </row>
    <row r="313" spans="3:4">
      <c r="C313" s="16" t="s">
        <v>409</v>
      </c>
      <c r="D313" s="17" t="s">
        <v>757</v>
      </c>
    </row>
    <row r="314" spans="3:4">
      <c r="C314" s="16" t="s">
        <v>409</v>
      </c>
      <c r="D314" s="17" t="s">
        <v>758</v>
      </c>
    </row>
    <row r="315" spans="3:4">
      <c r="C315" s="16" t="s">
        <v>409</v>
      </c>
      <c r="D315" s="17" t="s">
        <v>759</v>
      </c>
    </row>
    <row r="316" spans="3:4">
      <c r="C316" s="16" t="s">
        <v>409</v>
      </c>
      <c r="D316" s="17" t="s">
        <v>760</v>
      </c>
    </row>
    <row r="317" spans="3:4">
      <c r="C317" s="16" t="s">
        <v>409</v>
      </c>
      <c r="D317" s="17" t="s">
        <v>761</v>
      </c>
    </row>
    <row r="318" spans="3:4">
      <c r="C318" s="16" t="s">
        <v>409</v>
      </c>
      <c r="D318" s="17" t="s">
        <v>762</v>
      </c>
    </row>
    <row r="319" spans="3:4">
      <c r="C319" s="16" t="s">
        <v>409</v>
      </c>
      <c r="D319" s="17" t="s">
        <v>763</v>
      </c>
    </row>
    <row r="320" spans="3:4">
      <c r="C320" s="16" t="s">
        <v>409</v>
      </c>
      <c r="D320" s="17" t="s">
        <v>764</v>
      </c>
    </row>
    <row r="321" spans="3:4">
      <c r="C321" s="16" t="s">
        <v>411</v>
      </c>
      <c r="D321" s="17" t="s">
        <v>765</v>
      </c>
    </row>
    <row r="322" spans="3:4">
      <c r="C322" s="16" t="s">
        <v>411</v>
      </c>
      <c r="D322" s="17" t="s">
        <v>766</v>
      </c>
    </row>
    <row r="323" spans="3:4">
      <c r="C323" s="16" t="s">
        <v>411</v>
      </c>
      <c r="D323" s="17" t="s">
        <v>767</v>
      </c>
    </row>
    <row r="324" spans="3:4">
      <c r="C324" s="16" t="s">
        <v>411</v>
      </c>
      <c r="D324" s="17" t="s">
        <v>768</v>
      </c>
    </row>
    <row r="325" spans="3:4">
      <c r="C325" s="16" t="s">
        <v>411</v>
      </c>
      <c r="D325" s="17" t="s">
        <v>769</v>
      </c>
    </row>
    <row r="326" spans="3:4">
      <c r="C326" s="16" t="s">
        <v>411</v>
      </c>
      <c r="D326" s="17" t="s">
        <v>770</v>
      </c>
    </row>
    <row r="327" spans="3:4">
      <c r="C327" s="16" t="s">
        <v>411</v>
      </c>
      <c r="D327" s="17" t="s">
        <v>771</v>
      </c>
    </row>
    <row r="328" spans="3:4">
      <c r="C328" s="16" t="s">
        <v>411</v>
      </c>
      <c r="D328" s="17" t="s">
        <v>772</v>
      </c>
    </row>
    <row r="329" spans="3:4">
      <c r="C329" s="16" t="s">
        <v>411</v>
      </c>
      <c r="D329" s="17" t="s">
        <v>773</v>
      </c>
    </row>
    <row r="330" spans="3:4">
      <c r="C330" s="16" t="s">
        <v>411</v>
      </c>
      <c r="D330" s="17" t="s">
        <v>774</v>
      </c>
    </row>
    <row r="331" spans="3:4">
      <c r="C331" s="16" t="s">
        <v>411</v>
      </c>
      <c r="D331" s="17" t="s">
        <v>775</v>
      </c>
    </row>
    <row r="332" spans="3:4">
      <c r="C332" s="16" t="s">
        <v>411</v>
      </c>
      <c r="D332" s="17" t="s">
        <v>776</v>
      </c>
    </row>
    <row r="333" spans="3:4">
      <c r="C333" s="16" t="s">
        <v>411</v>
      </c>
      <c r="D333" s="17" t="s">
        <v>777</v>
      </c>
    </row>
    <row r="334" spans="3:4">
      <c r="C334" s="16" t="s">
        <v>411</v>
      </c>
      <c r="D334" s="17" t="s">
        <v>778</v>
      </c>
    </row>
    <row r="335" spans="3:4">
      <c r="C335" s="16" t="s">
        <v>411</v>
      </c>
      <c r="D335" s="17" t="s">
        <v>779</v>
      </c>
    </row>
    <row r="336" spans="3:4">
      <c r="C336" s="16" t="s">
        <v>411</v>
      </c>
      <c r="D336" s="17" t="s">
        <v>780</v>
      </c>
    </row>
    <row r="337" spans="3:4">
      <c r="C337" s="16" t="s">
        <v>411</v>
      </c>
      <c r="D337" s="17" t="s">
        <v>781</v>
      </c>
    </row>
    <row r="338" spans="3:4">
      <c r="C338" s="16" t="s">
        <v>411</v>
      </c>
      <c r="D338" s="17" t="s">
        <v>782</v>
      </c>
    </row>
    <row r="339" spans="3:4">
      <c r="C339" s="16" t="s">
        <v>411</v>
      </c>
      <c r="D339" s="17" t="s">
        <v>783</v>
      </c>
    </row>
    <row r="340" spans="3:4">
      <c r="C340" s="16" t="s">
        <v>411</v>
      </c>
      <c r="D340" s="17" t="s">
        <v>784</v>
      </c>
    </row>
    <row r="341" spans="3:4">
      <c r="C341" s="16" t="s">
        <v>411</v>
      </c>
      <c r="D341" s="17" t="s">
        <v>785</v>
      </c>
    </row>
    <row r="342" spans="3:4">
      <c r="C342" s="16" t="s">
        <v>411</v>
      </c>
      <c r="D342" s="17" t="s">
        <v>786</v>
      </c>
    </row>
    <row r="343" spans="3:4">
      <c r="C343" s="16" t="s">
        <v>411</v>
      </c>
      <c r="D343" s="17" t="s">
        <v>787</v>
      </c>
    </row>
    <row r="344" spans="3:4">
      <c r="C344" s="16" t="s">
        <v>411</v>
      </c>
      <c r="D344" s="17" t="s">
        <v>788</v>
      </c>
    </row>
    <row r="345" spans="3:4">
      <c r="C345" s="16" t="s">
        <v>411</v>
      </c>
      <c r="D345" s="17" t="s">
        <v>789</v>
      </c>
    </row>
    <row r="346" spans="3:4">
      <c r="C346" s="16" t="s">
        <v>411</v>
      </c>
      <c r="D346" s="17" t="s">
        <v>790</v>
      </c>
    </row>
    <row r="347" spans="3:4">
      <c r="C347" s="16" t="s">
        <v>411</v>
      </c>
      <c r="D347" s="17" t="s">
        <v>791</v>
      </c>
    </row>
    <row r="348" spans="3:4">
      <c r="C348" s="16" t="s">
        <v>411</v>
      </c>
      <c r="D348" s="17" t="s">
        <v>792</v>
      </c>
    </row>
    <row r="349" spans="3:4">
      <c r="C349" s="16" t="s">
        <v>411</v>
      </c>
      <c r="D349" s="17" t="s">
        <v>793</v>
      </c>
    </row>
    <row r="350" spans="3:4">
      <c r="C350" s="16" t="s">
        <v>411</v>
      </c>
      <c r="D350" s="17" t="s">
        <v>794</v>
      </c>
    </row>
    <row r="351" spans="3:4">
      <c r="C351" s="16" t="s">
        <v>411</v>
      </c>
      <c r="D351" s="17" t="s">
        <v>795</v>
      </c>
    </row>
    <row r="352" spans="3:4">
      <c r="C352" s="16" t="s">
        <v>411</v>
      </c>
      <c r="D352" s="17" t="s">
        <v>796</v>
      </c>
    </row>
    <row r="353" spans="3:4">
      <c r="C353" s="16" t="s">
        <v>411</v>
      </c>
      <c r="D353" s="17" t="s">
        <v>797</v>
      </c>
    </row>
    <row r="354" spans="3:4">
      <c r="C354" s="16" t="s">
        <v>411</v>
      </c>
      <c r="D354" s="17" t="s">
        <v>798</v>
      </c>
    </row>
    <row r="355" spans="3:4">
      <c r="C355" s="16" t="s">
        <v>411</v>
      </c>
      <c r="D355" s="17" t="s">
        <v>799</v>
      </c>
    </row>
    <row r="356" spans="3:4">
      <c r="C356" s="16" t="s">
        <v>413</v>
      </c>
      <c r="D356" s="17" t="s">
        <v>800</v>
      </c>
    </row>
    <row r="357" spans="3:4">
      <c r="C357" s="16" t="s">
        <v>413</v>
      </c>
      <c r="D357" s="17" t="s">
        <v>801</v>
      </c>
    </row>
    <row r="358" spans="3:4">
      <c r="C358" s="16" t="s">
        <v>413</v>
      </c>
      <c r="D358" s="17" t="s">
        <v>802</v>
      </c>
    </row>
    <row r="359" spans="3:4">
      <c r="C359" s="16" t="s">
        <v>413</v>
      </c>
      <c r="D359" s="17" t="s">
        <v>803</v>
      </c>
    </row>
    <row r="360" spans="3:4">
      <c r="C360" s="16" t="s">
        <v>413</v>
      </c>
      <c r="D360" s="17" t="s">
        <v>804</v>
      </c>
    </row>
    <row r="361" spans="3:4">
      <c r="C361" s="16" t="s">
        <v>413</v>
      </c>
      <c r="D361" s="17" t="s">
        <v>805</v>
      </c>
    </row>
    <row r="362" spans="3:4">
      <c r="C362" s="16" t="s">
        <v>413</v>
      </c>
      <c r="D362" s="17" t="s">
        <v>806</v>
      </c>
    </row>
    <row r="363" spans="3:4">
      <c r="C363" s="16" t="s">
        <v>413</v>
      </c>
      <c r="D363" s="17" t="s">
        <v>807</v>
      </c>
    </row>
    <row r="364" spans="3:4">
      <c r="C364" s="16" t="s">
        <v>413</v>
      </c>
      <c r="D364" s="17" t="s">
        <v>808</v>
      </c>
    </row>
    <row r="365" spans="3:4">
      <c r="C365" s="16" t="s">
        <v>413</v>
      </c>
      <c r="D365" s="17" t="s">
        <v>809</v>
      </c>
    </row>
    <row r="366" spans="3:4">
      <c r="C366" s="16" t="s">
        <v>413</v>
      </c>
      <c r="D366" s="17" t="s">
        <v>810</v>
      </c>
    </row>
    <row r="367" spans="3:4">
      <c r="C367" s="16" t="s">
        <v>413</v>
      </c>
      <c r="D367" s="17" t="s">
        <v>463</v>
      </c>
    </row>
    <row r="368" spans="3:4">
      <c r="C368" s="16" t="s">
        <v>413</v>
      </c>
      <c r="D368" s="17" t="s">
        <v>811</v>
      </c>
    </row>
    <row r="369" spans="3:4">
      <c r="C369" s="16" t="s">
        <v>413</v>
      </c>
      <c r="D369" s="17" t="s">
        <v>812</v>
      </c>
    </row>
    <row r="370" spans="3:4">
      <c r="C370" s="16" t="s">
        <v>413</v>
      </c>
      <c r="D370" s="17" t="s">
        <v>813</v>
      </c>
    </row>
    <row r="371" spans="3:4">
      <c r="C371" s="16" t="s">
        <v>413</v>
      </c>
      <c r="D371" s="17" t="s">
        <v>814</v>
      </c>
    </row>
    <row r="372" spans="3:4">
      <c r="C372" s="16" t="s">
        <v>413</v>
      </c>
      <c r="D372" s="17" t="s">
        <v>815</v>
      </c>
    </row>
    <row r="373" spans="3:4">
      <c r="C373" s="16" t="s">
        <v>413</v>
      </c>
      <c r="D373" s="17" t="s">
        <v>816</v>
      </c>
    </row>
    <row r="374" spans="3:4">
      <c r="C374" s="16" t="s">
        <v>413</v>
      </c>
      <c r="D374" s="17" t="s">
        <v>817</v>
      </c>
    </row>
    <row r="375" spans="3:4">
      <c r="C375" s="16" t="s">
        <v>413</v>
      </c>
      <c r="D375" s="17" t="s">
        <v>818</v>
      </c>
    </row>
    <row r="376" spans="3:4">
      <c r="C376" s="16" t="s">
        <v>413</v>
      </c>
      <c r="D376" s="17" t="s">
        <v>819</v>
      </c>
    </row>
    <row r="377" spans="3:4">
      <c r="C377" s="16" t="s">
        <v>413</v>
      </c>
      <c r="D377" s="17" t="s">
        <v>820</v>
      </c>
    </row>
    <row r="378" spans="3:4">
      <c r="C378" s="16" t="s">
        <v>413</v>
      </c>
      <c r="D378" s="17" t="s">
        <v>821</v>
      </c>
    </row>
    <row r="379" spans="3:4">
      <c r="C379" s="16" t="s">
        <v>413</v>
      </c>
      <c r="D379" s="17" t="s">
        <v>822</v>
      </c>
    </row>
    <row r="380" spans="3:4">
      <c r="C380" s="16" t="s">
        <v>413</v>
      </c>
      <c r="D380" s="17" t="s">
        <v>823</v>
      </c>
    </row>
    <row r="381" spans="3:4">
      <c r="C381" s="16" t="s">
        <v>413</v>
      </c>
      <c r="D381" s="17" t="s">
        <v>824</v>
      </c>
    </row>
    <row r="382" spans="3:4">
      <c r="C382" s="16" t="s">
        <v>413</v>
      </c>
      <c r="D382" s="17" t="s">
        <v>825</v>
      </c>
    </row>
    <row r="383" spans="3:4">
      <c r="C383" s="16" t="s">
        <v>413</v>
      </c>
      <c r="D383" s="17" t="s">
        <v>826</v>
      </c>
    </row>
    <row r="384" spans="3:4">
      <c r="C384" s="16" t="s">
        <v>413</v>
      </c>
      <c r="D384" s="17" t="s">
        <v>827</v>
      </c>
    </row>
    <row r="385" spans="3:4">
      <c r="C385" s="16" t="s">
        <v>413</v>
      </c>
      <c r="D385" s="17" t="s">
        <v>828</v>
      </c>
    </row>
    <row r="386" spans="3:4">
      <c r="C386" s="16" t="s">
        <v>413</v>
      </c>
      <c r="D386" s="17" t="s">
        <v>829</v>
      </c>
    </row>
    <row r="387" spans="3:4">
      <c r="C387" s="16" t="s">
        <v>413</v>
      </c>
      <c r="D387" s="17" t="s">
        <v>785</v>
      </c>
    </row>
    <row r="388" spans="3:4">
      <c r="C388" s="16" t="s">
        <v>413</v>
      </c>
      <c r="D388" s="17" t="s">
        <v>830</v>
      </c>
    </row>
    <row r="389" spans="3:4">
      <c r="C389" s="16" t="s">
        <v>413</v>
      </c>
      <c r="D389" s="17" t="s">
        <v>831</v>
      </c>
    </row>
    <row r="390" spans="3:4">
      <c r="C390" s="16" t="s">
        <v>413</v>
      </c>
      <c r="D390" s="17" t="s">
        <v>832</v>
      </c>
    </row>
    <row r="391" spans="3:4">
      <c r="C391" s="16" t="s">
        <v>413</v>
      </c>
      <c r="D391" s="17" t="s">
        <v>833</v>
      </c>
    </row>
    <row r="392" spans="3:4">
      <c r="C392" s="16" t="s">
        <v>413</v>
      </c>
      <c r="D392" s="17" t="s">
        <v>834</v>
      </c>
    </row>
    <row r="393" spans="3:4">
      <c r="C393" s="16" t="s">
        <v>413</v>
      </c>
      <c r="D393" s="17" t="s">
        <v>835</v>
      </c>
    </row>
    <row r="394" spans="3:4">
      <c r="C394" s="16" t="s">
        <v>413</v>
      </c>
      <c r="D394" s="17" t="s">
        <v>836</v>
      </c>
    </row>
    <row r="395" spans="3:4">
      <c r="C395" s="16" t="s">
        <v>413</v>
      </c>
      <c r="D395" s="17" t="s">
        <v>837</v>
      </c>
    </row>
    <row r="396" spans="3:4">
      <c r="C396" s="16" t="s">
        <v>413</v>
      </c>
      <c r="D396" s="17" t="s">
        <v>838</v>
      </c>
    </row>
    <row r="397" spans="3:4">
      <c r="C397" s="16" t="s">
        <v>413</v>
      </c>
      <c r="D397" s="17" t="s">
        <v>839</v>
      </c>
    </row>
    <row r="398" spans="3:4">
      <c r="C398" s="16" t="s">
        <v>413</v>
      </c>
      <c r="D398" s="17" t="s">
        <v>840</v>
      </c>
    </row>
    <row r="399" spans="3:4">
      <c r="C399" s="16" t="s">
        <v>413</v>
      </c>
      <c r="D399" s="17" t="s">
        <v>841</v>
      </c>
    </row>
    <row r="400" spans="3:4">
      <c r="C400" s="16" t="s">
        <v>413</v>
      </c>
      <c r="D400" s="17" t="s">
        <v>842</v>
      </c>
    </row>
    <row r="401" spans="3:4">
      <c r="C401" s="16" t="s">
        <v>413</v>
      </c>
      <c r="D401" s="17" t="s">
        <v>843</v>
      </c>
    </row>
    <row r="402" spans="3:4">
      <c r="C402" s="16" t="s">
        <v>413</v>
      </c>
      <c r="D402" s="17" t="s">
        <v>844</v>
      </c>
    </row>
    <row r="403" spans="3:4">
      <c r="C403" s="16" t="s">
        <v>413</v>
      </c>
      <c r="D403" s="17" t="s">
        <v>845</v>
      </c>
    </row>
    <row r="404" spans="3:4">
      <c r="C404" s="16" t="s">
        <v>413</v>
      </c>
      <c r="D404" s="17" t="s">
        <v>846</v>
      </c>
    </row>
    <row r="405" spans="3:4">
      <c r="C405" s="16" t="s">
        <v>413</v>
      </c>
      <c r="D405" s="17" t="s">
        <v>847</v>
      </c>
    </row>
    <row r="406" spans="3:4">
      <c r="C406" s="16" t="s">
        <v>413</v>
      </c>
      <c r="D406" s="17" t="s">
        <v>848</v>
      </c>
    </row>
    <row r="407" spans="3:4">
      <c r="C407" s="16" t="s">
        <v>413</v>
      </c>
      <c r="D407" s="17" t="s">
        <v>849</v>
      </c>
    </row>
    <row r="408" spans="3:4">
      <c r="C408" s="16" t="s">
        <v>413</v>
      </c>
      <c r="D408" s="17" t="s">
        <v>850</v>
      </c>
    </row>
    <row r="409" spans="3:4">
      <c r="C409" s="16" t="s">
        <v>413</v>
      </c>
      <c r="D409" s="17" t="s">
        <v>851</v>
      </c>
    </row>
    <row r="410" spans="3:4">
      <c r="C410" s="16" t="s">
        <v>413</v>
      </c>
      <c r="D410" s="17" t="s">
        <v>852</v>
      </c>
    </row>
    <row r="411" spans="3:4">
      <c r="C411" s="16" t="s">
        <v>413</v>
      </c>
      <c r="D411" s="17" t="s">
        <v>853</v>
      </c>
    </row>
    <row r="412" spans="3:4">
      <c r="C412" s="16" t="s">
        <v>413</v>
      </c>
      <c r="D412" s="17" t="s">
        <v>854</v>
      </c>
    </row>
    <row r="413" spans="3:4">
      <c r="C413" s="16" t="s">
        <v>413</v>
      </c>
      <c r="D413" s="17" t="s">
        <v>855</v>
      </c>
    </row>
    <row r="414" spans="3:4">
      <c r="C414" s="16" t="s">
        <v>413</v>
      </c>
      <c r="D414" s="17" t="s">
        <v>856</v>
      </c>
    </row>
    <row r="415" spans="3:4">
      <c r="C415" s="16" t="s">
        <v>415</v>
      </c>
      <c r="D415" s="17" t="s">
        <v>857</v>
      </c>
    </row>
    <row r="416" spans="3:4">
      <c r="C416" s="16" t="s">
        <v>415</v>
      </c>
      <c r="D416" s="17" t="s">
        <v>858</v>
      </c>
    </row>
    <row r="417" spans="3:4">
      <c r="C417" s="16" t="s">
        <v>415</v>
      </c>
      <c r="D417" s="17" t="s">
        <v>859</v>
      </c>
    </row>
    <row r="418" spans="3:4">
      <c r="C418" s="16" t="s">
        <v>415</v>
      </c>
      <c r="D418" s="17" t="s">
        <v>860</v>
      </c>
    </row>
    <row r="419" spans="3:4">
      <c r="C419" s="16" t="s">
        <v>415</v>
      </c>
      <c r="D419" s="17" t="s">
        <v>861</v>
      </c>
    </row>
    <row r="420" spans="3:4">
      <c r="C420" s="16" t="s">
        <v>415</v>
      </c>
      <c r="D420" s="17" t="s">
        <v>862</v>
      </c>
    </row>
    <row r="421" spans="3:4">
      <c r="C421" s="16" t="s">
        <v>415</v>
      </c>
      <c r="D421" s="17" t="s">
        <v>863</v>
      </c>
    </row>
    <row r="422" spans="3:4">
      <c r="C422" s="16" t="s">
        <v>415</v>
      </c>
      <c r="D422" s="17" t="s">
        <v>864</v>
      </c>
    </row>
    <row r="423" spans="3:4">
      <c r="C423" s="16" t="s">
        <v>415</v>
      </c>
      <c r="D423" s="17" t="s">
        <v>865</v>
      </c>
    </row>
    <row r="424" spans="3:4">
      <c r="C424" s="16" t="s">
        <v>415</v>
      </c>
      <c r="D424" s="17" t="s">
        <v>866</v>
      </c>
    </row>
    <row r="425" spans="3:4">
      <c r="C425" s="16" t="s">
        <v>415</v>
      </c>
      <c r="D425" s="17" t="s">
        <v>867</v>
      </c>
    </row>
    <row r="426" spans="3:4">
      <c r="C426" s="16" t="s">
        <v>415</v>
      </c>
      <c r="D426" s="17" t="s">
        <v>868</v>
      </c>
    </row>
    <row r="427" spans="3:4">
      <c r="C427" s="16" t="s">
        <v>415</v>
      </c>
      <c r="D427" s="17" t="s">
        <v>869</v>
      </c>
    </row>
    <row r="428" spans="3:4">
      <c r="C428" s="16" t="s">
        <v>415</v>
      </c>
      <c r="D428" s="17" t="s">
        <v>870</v>
      </c>
    </row>
    <row r="429" spans="3:4">
      <c r="C429" s="16" t="s">
        <v>415</v>
      </c>
      <c r="D429" s="17" t="s">
        <v>871</v>
      </c>
    </row>
    <row r="430" spans="3:4">
      <c r="C430" s="16" t="s">
        <v>415</v>
      </c>
      <c r="D430" s="17" t="s">
        <v>872</v>
      </c>
    </row>
    <row r="431" spans="3:4">
      <c r="C431" s="16" t="s">
        <v>415</v>
      </c>
      <c r="D431" s="17" t="s">
        <v>873</v>
      </c>
    </row>
    <row r="432" spans="3:4">
      <c r="C432" s="16" t="s">
        <v>415</v>
      </c>
      <c r="D432" s="17" t="s">
        <v>874</v>
      </c>
    </row>
    <row r="433" spans="3:4">
      <c r="C433" s="16" t="s">
        <v>415</v>
      </c>
      <c r="D433" s="17" t="s">
        <v>875</v>
      </c>
    </row>
    <row r="434" spans="3:4">
      <c r="C434" s="16" t="s">
        <v>415</v>
      </c>
      <c r="D434" s="17" t="s">
        <v>876</v>
      </c>
    </row>
    <row r="435" spans="3:4">
      <c r="C435" s="16" t="s">
        <v>415</v>
      </c>
      <c r="D435" s="17" t="s">
        <v>877</v>
      </c>
    </row>
    <row r="436" spans="3:4">
      <c r="C436" s="16" t="s">
        <v>415</v>
      </c>
      <c r="D436" s="17" t="s">
        <v>878</v>
      </c>
    </row>
    <row r="437" spans="3:4">
      <c r="C437" s="16" t="s">
        <v>415</v>
      </c>
      <c r="D437" s="17" t="s">
        <v>879</v>
      </c>
    </row>
    <row r="438" spans="3:4">
      <c r="C438" s="16" t="s">
        <v>415</v>
      </c>
      <c r="D438" s="17" t="s">
        <v>880</v>
      </c>
    </row>
    <row r="439" spans="3:4">
      <c r="C439" s="16" t="s">
        <v>415</v>
      </c>
      <c r="D439" s="17" t="s">
        <v>881</v>
      </c>
    </row>
    <row r="440" spans="3:4">
      <c r="C440" s="16" t="s">
        <v>415</v>
      </c>
      <c r="D440" s="17" t="s">
        <v>882</v>
      </c>
    </row>
    <row r="441" spans="3:4">
      <c r="C441" s="16" t="s">
        <v>415</v>
      </c>
      <c r="D441" s="17" t="s">
        <v>883</v>
      </c>
    </row>
    <row r="442" spans="3:4">
      <c r="C442" s="16" t="s">
        <v>415</v>
      </c>
      <c r="D442" s="17" t="s">
        <v>884</v>
      </c>
    </row>
    <row r="443" spans="3:4">
      <c r="C443" s="16" t="s">
        <v>415</v>
      </c>
      <c r="D443" s="17" t="s">
        <v>885</v>
      </c>
    </row>
    <row r="444" spans="3:4">
      <c r="C444" s="16" t="s">
        <v>415</v>
      </c>
      <c r="D444" s="17" t="s">
        <v>886</v>
      </c>
    </row>
    <row r="445" spans="3:4">
      <c r="C445" s="16" t="s">
        <v>415</v>
      </c>
      <c r="D445" s="17" t="s">
        <v>887</v>
      </c>
    </row>
    <row r="446" spans="3:4">
      <c r="C446" s="16" t="s">
        <v>415</v>
      </c>
      <c r="D446" s="17" t="s">
        <v>888</v>
      </c>
    </row>
    <row r="447" spans="3:4">
      <c r="C447" s="16" t="s">
        <v>415</v>
      </c>
      <c r="D447" s="17" t="s">
        <v>889</v>
      </c>
    </row>
    <row r="448" spans="3:4">
      <c r="C448" s="16" t="s">
        <v>415</v>
      </c>
      <c r="D448" s="17" t="s">
        <v>890</v>
      </c>
    </row>
    <row r="449" spans="3:4">
      <c r="C449" s="16" t="s">
        <v>415</v>
      </c>
      <c r="D449" s="17" t="s">
        <v>891</v>
      </c>
    </row>
    <row r="450" spans="3:4">
      <c r="C450" s="16" t="s">
        <v>415</v>
      </c>
      <c r="D450" s="17" t="s">
        <v>892</v>
      </c>
    </row>
    <row r="451" spans="3:4">
      <c r="C451" s="16" t="s">
        <v>415</v>
      </c>
      <c r="D451" s="17" t="s">
        <v>893</v>
      </c>
    </row>
    <row r="452" spans="3:4">
      <c r="C452" s="16" t="s">
        <v>415</v>
      </c>
      <c r="D452" s="17" t="s">
        <v>894</v>
      </c>
    </row>
    <row r="453" spans="3:4">
      <c r="C453" s="16" t="s">
        <v>415</v>
      </c>
      <c r="D453" s="17" t="s">
        <v>895</v>
      </c>
    </row>
    <row r="454" spans="3:4">
      <c r="C454" s="16" t="s">
        <v>415</v>
      </c>
      <c r="D454" s="17" t="s">
        <v>896</v>
      </c>
    </row>
    <row r="455" spans="3:4">
      <c r="C455" s="16" t="s">
        <v>415</v>
      </c>
      <c r="D455" s="17" t="s">
        <v>897</v>
      </c>
    </row>
    <row r="456" spans="3:4">
      <c r="C456" s="16" t="s">
        <v>415</v>
      </c>
      <c r="D456" s="17" t="s">
        <v>898</v>
      </c>
    </row>
    <row r="457" spans="3:4">
      <c r="C457" s="16" t="s">
        <v>415</v>
      </c>
      <c r="D457" s="17" t="s">
        <v>899</v>
      </c>
    </row>
    <row r="458" spans="3:4">
      <c r="C458" s="16" t="s">
        <v>415</v>
      </c>
      <c r="D458" s="17" t="s">
        <v>900</v>
      </c>
    </row>
    <row r="459" spans="3:4">
      <c r="C459" s="16" t="s">
        <v>417</v>
      </c>
      <c r="D459" s="17" t="s">
        <v>901</v>
      </c>
    </row>
    <row r="460" spans="3:4">
      <c r="C460" s="16" t="s">
        <v>417</v>
      </c>
      <c r="D460" s="17" t="s">
        <v>902</v>
      </c>
    </row>
    <row r="461" spans="3:4">
      <c r="C461" s="16" t="s">
        <v>417</v>
      </c>
      <c r="D461" s="17" t="s">
        <v>903</v>
      </c>
    </row>
    <row r="462" spans="3:4">
      <c r="C462" s="16" t="s">
        <v>417</v>
      </c>
      <c r="D462" s="17" t="s">
        <v>904</v>
      </c>
    </row>
    <row r="463" spans="3:4">
      <c r="C463" s="16" t="s">
        <v>417</v>
      </c>
      <c r="D463" s="17" t="s">
        <v>905</v>
      </c>
    </row>
    <row r="464" spans="3:4">
      <c r="C464" s="16" t="s">
        <v>417</v>
      </c>
      <c r="D464" s="17" t="s">
        <v>906</v>
      </c>
    </row>
    <row r="465" spans="3:4">
      <c r="C465" s="16" t="s">
        <v>417</v>
      </c>
      <c r="D465" s="17" t="s">
        <v>907</v>
      </c>
    </row>
    <row r="466" spans="3:4">
      <c r="C466" s="16" t="s">
        <v>417</v>
      </c>
      <c r="D466" s="17" t="s">
        <v>908</v>
      </c>
    </row>
    <row r="467" spans="3:4">
      <c r="C467" s="16" t="s">
        <v>417</v>
      </c>
      <c r="D467" s="17" t="s">
        <v>909</v>
      </c>
    </row>
    <row r="468" spans="3:4">
      <c r="C468" s="16" t="s">
        <v>417</v>
      </c>
      <c r="D468" s="17" t="s">
        <v>910</v>
      </c>
    </row>
    <row r="469" spans="3:4">
      <c r="C469" s="16" t="s">
        <v>417</v>
      </c>
      <c r="D469" s="17" t="s">
        <v>911</v>
      </c>
    </row>
    <row r="470" spans="3:4">
      <c r="C470" s="16" t="s">
        <v>417</v>
      </c>
      <c r="D470" s="17" t="s">
        <v>912</v>
      </c>
    </row>
    <row r="471" spans="3:4">
      <c r="C471" s="16" t="s">
        <v>417</v>
      </c>
      <c r="D471" s="17" t="s">
        <v>913</v>
      </c>
    </row>
    <row r="472" spans="3:4">
      <c r="C472" s="16" t="s">
        <v>417</v>
      </c>
      <c r="D472" s="17" t="s">
        <v>914</v>
      </c>
    </row>
    <row r="473" spans="3:4">
      <c r="C473" s="16" t="s">
        <v>417</v>
      </c>
      <c r="D473" s="17" t="s">
        <v>915</v>
      </c>
    </row>
    <row r="474" spans="3:4">
      <c r="C474" s="16" t="s">
        <v>417</v>
      </c>
      <c r="D474" s="17" t="s">
        <v>916</v>
      </c>
    </row>
    <row r="475" spans="3:4">
      <c r="C475" s="16" t="s">
        <v>417</v>
      </c>
      <c r="D475" s="17" t="s">
        <v>917</v>
      </c>
    </row>
    <row r="476" spans="3:4">
      <c r="C476" s="16" t="s">
        <v>417</v>
      </c>
      <c r="D476" s="17" t="s">
        <v>918</v>
      </c>
    </row>
    <row r="477" spans="3:4">
      <c r="C477" s="16" t="s">
        <v>417</v>
      </c>
      <c r="D477" s="17" t="s">
        <v>919</v>
      </c>
    </row>
    <row r="478" spans="3:4">
      <c r="C478" s="16" t="s">
        <v>417</v>
      </c>
      <c r="D478" s="17" t="s">
        <v>920</v>
      </c>
    </row>
    <row r="479" spans="3:4">
      <c r="C479" s="16" t="s">
        <v>417</v>
      </c>
      <c r="D479" s="17" t="s">
        <v>921</v>
      </c>
    </row>
    <row r="480" spans="3:4">
      <c r="C480" s="16" t="s">
        <v>417</v>
      </c>
      <c r="D480" s="17" t="s">
        <v>922</v>
      </c>
    </row>
    <row r="481" spans="3:4">
      <c r="C481" s="16" t="s">
        <v>417</v>
      </c>
      <c r="D481" s="17" t="s">
        <v>923</v>
      </c>
    </row>
    <row r="482" spans="3:4">
      <c r="C482" s="16" t="s">
        <v>417</v>
      </c>
      <c r="D482" s="17" t="s">
        <v>924</v>
      </c>
    </row>
    <row r="483" spans="3:4">
      <c r="C483" s="16" t="s">
        <v>417</v>
      </c>
      <c r="D483" s="17" t="s">
        <v>925</v>
      </c>
    </row>
    <row r="484" spans="3:4">
      <c r="C484" s="16" t="s">
        <v>419</v>
      </c>
      <c r="D484" s="17" t="s">
        <v>926</v>
      </c>
    </row>
    <row r="485" spans="3:4">
      <c r="C485" s="16" t="s">
        <v>419</v>
      </c>
      <c r="D485" s="17" t="s">
        <v>927</v>
      </c>
    </row>
    <row r="486" spans="3:4">
      <c r="C486" s="16" t="s">
        <v>419</v>
      </c>
      <c r="D486" s="17" t="s">
        <v>928</v>
      </c>
    </row>
    <row r="487" spans="3:4">
      <c r="C487" s="16" t="s">
        <v>419</v>
      </c>
      <c r="D487" s="17" t="s">
        <v>929</v>
      </c>
    </row>
    <row r="488" spans="3:4">
      <c r="C488" s="16" t="s">
        <v>419</v>
      </c>
      <c r="D488" s="17" t="s">
        <v>930</v>
      </c>
    </row>
    <row r="489" spans="3:4">
      <c r="C489" s="16" t="s">
        <v>419</v>
      </c>
      <c r="D489" s="17" t="s">
        <v>931</v>
      </c>
    </row>
    <row r="490" spans="3:4">
      <c r="C490" s="16" t="s">
        <v>419</v>
      </c>
      <c r="D490" s="17" t="s">
        <v>932</v>
      </c>
    </row>
    <row r="491" spans="3:4">
      <c r="C491" s="16" t="s">
        <v>419</v>
      </c>
      <c r="D491" s="17" t="s">
        <v>933</v>
      </c>
    </row>
    <row r="492" spans="3:4">
      <c r="C492" s="16" t="s">
        <v>419</v>
      </c>
      <c r="D492" s="17" t="s">
        <v>934</v>
      </c>
    </row>
    <row r="493" spans="3:4">
      <c r="C493" s="16" t="s">
        <v>419</v>
      </c>
      <c r="D493" s="17" t="s">
        <v>935</v>
      </c>
    </row>
    <row r="494" spans="3:4">
      <c r="C494" s="16" t="s">
        <v>419</v>
      </c>
      <c r="D494" s="17" t="s">
        <v>936</v>
      </c>
    </row>
    <row r="495" spans="3:4">
      <c r="C495" s="16" t="s">
        <v>419</v>
      </c>
      <c r="D495" s="17" t="s">
        <v>937</v>
      </c>
    </row>
    <row r="496" spans="3:4">
      <c r="C496" s="16" t="s">
        <v>419</v>
      </c>
      <c r="D496" s="17" t="s">
        <v>938</v>
      </c>
    </row>
    <row r="497" spans="3:4">
      <c r="C497" s="16" t="s">
        <v>419</v>
      </c>
      <c r="D497" s="17" t="s">
        <v>939</v>
      </c>
    </row>
    <row r="498" spans="3:4">
      <c r="C498" s="16" t="s">
        <v>419</v>
      </c>
      <c r="D498" s="17" t="s">
        <v>940</v>
      </c>
    </row>
    <row r="499" spans="3:4">
      <c r="C499" s="16" t="s">
        <v>419</v>
      </c>
      <c r="D499" s="17" t="s">
        <v>941</v>
      </c>
    </row>
    <row r="500" spans="3:4">
      <c r="C500" s="16" t="s">
        <v>419</v>
      </c>
      <c r="D500" s="17" t="s">
        <v>942</v>
      </c>
    </row>
    <row r="501" spans="3:4">
      <c r="C501" s="16" t="s">
        <v>419</v>
      </c>
      <c r="D501" s="17" t="s">
        <v>943</v>
      </c>
    </row>
    <row r="502" spans="3:4">
      <c r="C502" s="16" t="s">
        <v>419</v>
      </c>
      <c r="D502" s="17" t="s">
        <v>944</v>
      </c>
    </row>
    <row r="503" spans="3:4">
      <c r="C503" s="16" t="s">
        <v>419</v>
      </c>
      <c r="D503" s="17" t="s">
        <v>945</v>
      </c>
    </row>
    <row r="504" spans="3:4">
      <c r="C504" s="16" t="s">
        <v>419</v>
      </c>
      <c r="D504" s="17" t="s">
        <v>946</v>
      </c>
    </row>
    <row r="505" spans="3:4">
      <c r="C505" s="16" t="s">
        <v>419</v>
      </c>
      <c r="D505" s="17" t="s">
        <v>947</v>
      </c>
    </row>
    <row r="506" spans="3:4">
      <c r="C506" s="16" t="s">
        <v>419</v>
      </c>
      <c r="D506" s="17" t="s">
        <v>948</v>
      </c>
    </row>
    <row r="507" spans="3:4">
      <c r="C507" s="16" t="s">
        <v>419</v>
      </c>
      <c r="D507" s="17" t="s">
        <v>949</v>
      </c>
    </row>
    <row r="508" spans="3:4">
      <c r="C508" s="16" t="s">
        <v>419</v>
      </c>
      <c r="D508" s="17" t="s">
        <v>950</v>
      </c>
    </row>
    <row r="509" spans="3:4">
      <c r="C509" s="16" t="s">
        <v>419</v>
      </c>
      <c r="D509" s="17" t="s">
        <v>951</v>
      </c>
    </row>
    <row r="510" spans="3:4">
      <c r="C510" s="16" t="s">
        <v>419</v>
      </c>
      <c r="D510" s="17" t="s">
        <v>952</v>
      </c>
    </row>
    <row r="511" spans="3:4">
      <c r="C511" s="16" t="s">
        <v>419</v>
      </c>
      <c r="D511" s="17" t="s">
        <v>830</v>
      </c>
    </row>
    <row r="512" spans="3:4">
      <c r="C512" s="16" t="s">
        <v>419</v>
      </c>
      <c r="D512" s="17" t="s">
        <v>953</v>
      </c>
    </row>
    <row r="513" spans="3:4">
      <c r="C513" s="16" t="s">
        <v>419</v>
      </c>
      <c r="D513" s="17" t="s">
        <v>954</v>
      </c>
    </row>
    <row r="514" spans="3:4">
      <c r="C514" s="16" t="s">
        <v>419</v>
      </c>
      <c r="D514" s="17" t="s">
        <v>955</v>
      </c>
    </row>
    <row r="515" spans="3:4">
      <c r="C515" s="16" t="s">
        <v>419</v>
      </c>
      <c r="D515" s="17" t="s">
        <v>956</v>
      </c>
    </row>
    <row r="516" spans="3:4">
      <c r="C516" s="16" t="s">
        <v>419</v>
      </c>
      <c r="D516" s="17" t="s">
        <v>957</v>
      </c>
    </row>
    <row r="517" spans="3:4">
      <c r="C517" s="16" t="s">
        <v>419</v>
      </c>
      <c r="D517" s="17" t="s">
        <v>958</v>
      </c>
    </row>
    <row r="518" spans="3:4">
      <c r="C518" s="16" t="s">
        <v>419</v>
      </c>
      <c r="D518" s="17" t="s">
        <v>959</v>
      </c>
    </row>
    <row r="519" spans="3:4">
      <c r="C519" s="16" t="s">
        <v>421</v>
      </c>
      <c r="D519" s="17" t="s">
        <v>960</v>
      </c>
    </row>
    <row r="520" spans="3:4">
      <c r="C520" s="16" t="s">
        <v>421</v>
      </c>
      <c r="D520" s="17" t="s">
        <v>961</v>
      </c>
    </row>
    <row r="521" spans="3:4">
      <c r="C521" s="16" t="s">
        <v>421</v>
      </c>
      <c r="D521" s="17" t="s">
        <v>962</v>
      </c>
    </row>
    <row r="522" spans="3:4">
      <c r="C522" s="16" t="s">
        <v>421</v>
      </c>
      <c r="D522" s="17" t="s">
        <v>963</v>
      </c>
    </row>
    <row r="523" spans="3:4">
      <c r="C523" s="16" t="s">
        <v>421</v>
      </c>
      <c r="D523" s="17" t="s">
        <v>964</v>
      </c>
    </row>
    <row r="524" spans="3:4">
      <c r="C524" s="16" t="s">
        <v>421</v>
      </c>
      <c r="D524" s="17" t="s">
        <v>965</v>
      </c>
    </row>
    <row r="525" spans="3:4">
      <c r="C525" s="16" t="s">
        <v>421</v>
      </c>
      <c r="D525" s="17" t="s">
        <v>966</v>
      </c>
    </row>
    <row r="526" spans="3:4">
      <c r="C526" s="16" t="s">
        <v>421</v>
      </c>
      <c r="D526" s="17" t="s">
        <v>967</v>
      </c>
    </row>
    <row r="527" spans="3:4">
      <c r="C527" s="16" t="s">
        <v>421</v>
      </c>
      <c r="D527" s="17" t="s">
        <v>968</v>
      </c>
    </row>
    <row r="528" spans="3:4">
      <c r="C528" s="16" t="s">
        <v>421</v>
      </c>
      <c r="D528" s="17" t="s">
        <v>969</v>
      </c>
    </row>
    <row r="529" spans="3:4">
      <c r="C529" s="16" t="s">
        <v>421</v>
      </c>
      <c r="D529" s="17" t="s">
        <v>970</v>
      </c>
    </row>
    <row r="530" spans="3:4">
      <c r="C530" s="16" t="s">
        <v>421</v>
      </c>
      <c r="D530" s="17" t="s">
        <v>971</v>
      </c>
    </row>
    <row r="531" spans="3:4">
      <c r="C531" s="16" t="s">
        <v>421</v>
      </c>
      <c r="D531" s="17" t="s">
        <v>972</v>
      </c>
    </row>
    <row r="532" spans="3:4">
      <c r="C532" s="16" t="s">
        <v>421</v>
      </c>
      <c r="D532" s="17" t="s">
        <v>973</v>
      </c>
    </row>
    <row r="533" spans="3:4">
      <c r="C533" s="16" t="s">
        <v>421</v>
      </c>
      <c r="D533" s="17" t="s">
        <v>974</v>
      </c>
    </row>
    <row r="534" spans="3:4">
      <c r="C534" s="16" t="s">
        <v>421</v>
      </c>
      <c r="D534" s="17" t="s">
        <v>975</v>
      </c>
    </row>
    <row r="535" spans="3:4">
      <c r="C535" s="16" t="s">
        <v>421</v>
      </c>
      <c r="D535" s="17" t="s">
        <v>976</v>
      </c>
    </row>
    <row r="536" spans="3:4">
      <c r="C536" s="16" t="s">
        <v>421</v>
      </c>
      <c r="D536" s="17" t="s">
        <v>977</v>
      </c>
    </row>
    <row r="537" spans="3:4">
      <c r="C537" s="16" t="s">
        <v>421</v>
      </c>
      <c r="D537" s="17" t="s">
        <v>978</v>
      </c>
    </row>
    <row r="538" spans="3:4">
      <c r="C538" s="16" t="s">
        <v>421</v>
      </c>
      <c r="D538" s="17" t="s">
        <v>979</v>
      </c>
    </row>
    <row r="539" spans="3:4">
      <c r="C539" s="16" t="s">
        <v>421</v>
      </c>
      <c r="D539" s="17" t="s">
        <v>980</v>
      </c>
    </row>
    <row r="540" spans="3:4">
      <c r="C540" s="16" t="s">
        <v>421</v>
      </c>
      <c r="D540" s="17" t="s">
        <v>981</v>
      </c>
    </row>
    <row r="541" spans="3:4">
      <c r="C541" s="16" t="s">
        <v>421</v>
      </c>
      <c r="D541" s="17" t="s">
        <v>982</v>
      </c>
    </row>
    <row r="542" spans="3:4">
      <c r="C542" s="16" t="s">
        <v>421</v>
      </c>
      <c r="D542" s="17" t="s">
        <v>983</v>
      </c>
    </row>
    <row r="543" spans="3:4">
      <c r="C543" s="16" t="s">
        <v>421</v>
      </c>
      <c r="D543" s="17" t="s">
        <v>984</v>
      </c>
    </row>
    <row r="544" spans="3:4">
      <c r="C544" s="16" t="s">
        <v>421</v>
      </c>
      <c r="D544" s="17" t="s">
        <v>985</v>
      </c>
    </row>
    <row r="545" spans="3:4">
      <c r="C545" s="16" t="s">
        <v>421</v>
      </c>
      <c r="D545" s="17" t="s">
        <v>986</v>
      </c>
    </row>
    <row r="546" spans="3:4">
      <c r="C546" s="16" t="s">
        <v>421</v>
      </c>
      <c r="D546" s="17" t="s">
        <v>987</v>
      </c>
    </row>
    <row r="547" spans="3:4">
      <c r="C547" s="16" t="s">
        <v>421</v>
      </c>
      <c r="D547" s="17" t="s">
        <v>988</v>
      </c>
    </row>
    <row r="548" spans="3:4">
      <c r="C548" s="16" t="s">
        <v>421</v>
      </c>
      <c r="D548" s="17" t="s">
        <v>989</v>
      </c>
    </row>
    <row r="549" spans="3:4">
      <c r="C549" s="16" t="s">
        <v>421</v>
      </c>
      <c r="D549" s="17" t="s">
        <v>990</v>
      </c>
    </row>
    <row r="550" spans="3:4">
      <c r="C550" s="16" t="s">
        <v>421</v>
      </c>
      <c r="D550" s="17" t="s">
        <v>991</v>
      </c>
    </row>
    <row r="551" spans="3:4">
      <c r="C551" s="16" t="s">
        <v>421</v>
      </c>
      <c r="D551" s="17" t="s">
        <v>992</v>
      </c>
    </row>
    <row r="552" spans="3:4">
      <c r="C552" s="16" t="s">
        <v>421</v>
      </c>
      <c r="D552" s="17" t="s">
        <v>993</v>
      </c>
    </row>
    <row r="553" spans="3:4">
      <c r="C553" s="16" t="s">
        <v>421</v>
      </c>
      <c r="D553" s="17" t="s">
        <v>994</v>
      </c>
    </row>
    <row r="554" spans="3:4">
      <c r="C554" s="16" t="s">
        <v>421</v>
      </c>
      <c r="D554" s="17" t="s">
        <v>995</v>
      </c>
    </row>
    <row r="555" spans="3:4">
      <c r="C555" s="16" t="s">
        <v>421</v>
      </c>
      <c r="D555" s="17" t="s">
        <v>996</v>
      </c>
    </row>
    <row r="556" spans="3:4">
      <c r="C556" s="16" t="s">
        <v>421</v>
      </c>
      <c r="D556" s="17" t="s">
        <v>997</v>
      </c>
    </row>
    <row r="557" spans="3:4">
      <c r="C557" s="16" t="s">
        <v>421</v>
      </c>
      <c r="D557" s="17" t="s">
        <v>998</v>
      </c>
    </row>
    <row r="558" spans="3:4">
      <c r="C558" s="16" t="s">
        <v>421</v>
      </c>
      <c r="D558" s="17" t="s">
        <v>999</v>
      </c>
    </row>
    <row r="559" spans="3:4">
      <c r="C559" s="16" t="s">
        <v>421</v>
      </c>
      <c r="D559" s="17" t="s">
        <v>1000</v>
      </c>
    </row>
    <row r="560" spans="3:4">
      <c r="C560" s="16" t="s">
        <v>421</v>
      </c>
      <c r="D560" s="17" t="s">
        <v>1001</v>
      </c>
    </row>
    <row r="561" spans="3:4">
      <c r="C561" s="16" t="s">
        <v>421</v>
      </c>
      <c r="D561" s="17" t="s">
        <v>1002</v>
      </c>
    </row>
    <row r="562" spans="3:4">
      <c r="C562" s="16" t="s">
        <v>421</v>
      </c>
      <c r="D562" s="17" t="s">
        <v>1003</v>
      </c>
    </row>
    <row r="563" spans="3:4">
      <c r="C563" s="16" t="s">
        <v>421</v>
      </c>
      <c r="D563" s="17" t="s">
        <v>1004</v>
      </c>
    </row>
    <row r="564" spans="3:4">
      <c r="C564" s="16" t="s">
        <v>421</v>
      </c>
      <c r="D564" s="17" t="s">
        <v>1005</v>
      </c>
    </row>
    <row r="565" spans="3:4">
      <c r="C565" s="16" t="s">
        <v>421</v>
      </c>
      <c r="D565" s="17" t="s">
        <v>1006</v>
      </c>
    </row>
    <row r="566" spans="3:4">
      <c r="C566" s="16" t="s">
        <v>421</v>
      </c>
      <c r="D566" s="17" t="s">
        <v>1007</v>
      </c>
    </row>
    <row r="567" spans="3:4">
      <c r="C567" s="16" t="s">
        <v>421</v>
      </c>
      <c r="D567" s="17" t="s">
        <v>1008</v>
      </c>
    </row>
    <row r="568" spans="3:4">
      <c r="C568" s="16" t="s">
        <v>421</v>
      </c>
      <c r="D568" s="17" t="s">
        <v>1009</v>
      </c>
    </row>
    <row r="569" spans="3:4">
      <c r="C569" s="16" t="s">
        <v>421</v>
      </c>
      <c r="D569" s="17" t="s">
        <v>1010</v>
      </c>
    </row>
    <row r="570" spans="3:4">
      <c r="C570" s="16" t="s">
        <v>421</v>
      </c>
      <c r="D570" s="17" t="s">
        <v>1011</v>
      </c>
    </row>
    <row r="571" spans="3:4">
      <c r="C571" s="16" t="s">
        <v>421</v>
      </c>
      <c r="D571" s="17" t="s">
        <v>1012</v>
      </c>
    </row>
    <row r="572" spans="3:4">
      <c r="C572" s="16" t="s">
        <v>421</v>
      </c>
      <c r="D572" s="17" t="s">
        <v>1013</v>
      </c>
    </row>
    <row r="573" spans="3:4">
      <c r="C573" s="16" t="s">
        <v>421</v>
      </c>
      <c r="D573" s="17" t="s">
        <v>1014</v>
      </c>
    </row>
    <row r="574" spans="3:4">
      <c r="C574" s="16" t="s">
        <v>421</v>
      </c>
      <c r="D574" s="17" t="s">
        <v>1015</v>
      </c>
    </row>
    <row r="575" spans="3:4">
      <c r="C575" s="16" t="s">
        <v>421</v>
      </c>
      <c r="D575" s="17" t="s">
        <v>737</v>
      </c>
    </row>
    <row r="576" spans="3:4">
      <c r="C576" s="16" t="s">
        <v>421</v>
      </c>
      <c r="D576" s="17" t="s">
        <v>1016</v>
      </c>
    </row>
    <row r="577" spans="3:4">
      <c r="C577" s="16" t="s">
        <v>421</v>
      </c>
      <c r="D577" s="17" t="s">
        <v>1017</v>
      </c>
    </row>
    <row r="578" spans="3:4">
      <c r="C578" s="16" t="s">
        <v>421</v>
      </c>
      <c r="D578" s="17" t="s">
        <v>1018</v>
      </c>
    </row>
    <row r="579" spans="3:4">
      <c r="C579" s="16" t="s">
        <v>421</v>
      </c>
      <c r="D579" s="17" t="s">
        <v>1019</v>
      </c>
    </row>
    <row r="580" spans="3:4">
      <c r="C580" s="16" t="s">
        <v>421</v>
      </c>
      <c r="D580" s="17" t="s">
        <v>1020</v>
      </c>
    </row>
    <row r="581" spans="3:4">
      <c r="C581" s="16" t="s">
        <v>421</v>
      </c>
      <c r="D581" s="17" t="s">
        <v>1021</v>
      </c>
    </row>
    <row r="582" spans="3:4">
      <c r="C582" s="16" t="s">
        <v>423</v>
      </c>
      <c r="D582" s="17" t="s">
        <v>1022</v>
      </c>
    </row>
    <row r="583" spans="3:4">
      <c r="C583" s="16" t="s">
        <v>423</v>
      </c>
      <c r="D583" s="17" t="s">
        <v>1023</v>
      </c>
    </row>
    <row r="584" spans="3:4">
      <c r="C584" s="16" t="s">
        <v>423</v>
      </c>
      <c r="D584" s="17" t="s">
        <v>1024</v>
      </c>
    </row>
    <row r="585" spans="3:4">
      <c r="C585" s="16" t="s">
        <v>423</v>
      </c>
      <c r="D585" s="17" t="s">
        <v>1025</v>
      </c>
    </row>
    <row r="586" spans="3:4">
      <c r="C586" s="16" t="s">
        <v>423</v>
      </c>
      <c r="D586" s="17" t="s">
        <v>1026</v>
      </c>
    </row>
    <row r="587" spans="3:4">
      <c r="C587" s="16" t="s">
        <v>423</v>
      </c>
      <c r="D587" s="17" t="s">
        <v>1027</v>
      </c>
    </row>
    <row r="588" spans="3:4">
      <c r="C588" s="16" t="s">
        <v>423</v>
      </c>
      <c r="D588" s="17" t="s">
        <v>1028</v>
      </c>
    </row>
    <row r="589" spans="3:4">
      <c r="C589" s="16" t="s">
        <v>423</v>
      </c>
      <c r="D589" s="17" t="s">
        <v>1029</v>
      </c>
    </row>
    <row r="590" spans="3:4">
      <c r="C590" s="16" t="s">
        <v>423</v>
      </c>
      <c r="D590" s="17" t="s">
        <v>1030</v>
      </c>
    </row>
    <row r="591" spans="3:4">
      <c r="C591" s="16" t="s">
        <v>423</v>
      </c>
      <c r="D591" s="17" t="s">
        <v>1031</v>
      </c>
    </row>
    <row r="592" spans="3:4">
      <c r="C592" s="16" t="s">
        <v>423</v>
      </c>
      <c r="D592" s="17" t="s">
        <v>1032</v>
      </c>
    </row>
    <row r="593" spans="3:4">
      <c r="C593" s="16" t="s">
        <v>423</v>
      </c>
      <c r="D593" s="17" t="s">
        <v>1033</v>
      </c>
    </row>
    <row r="594" spans="3:4">
      <c r="C594" s="16" t="s">
        <v>423</v>
      </c>
      <c r="D594" s="17" t="s">
        <v>1034</v>
      </c>
    </row>
    <row r="595" spans="3:4">
      <c r="C595" s="16" t="s">
        <v>423</v>
      </c>
      <c r="D595" s="17" t="s">
        <v>1035</v>
      </c>
    </row>
    <row r="596" spans="3:4">
      <c r="C596" s="16" t="s">
        <v>423</v>
      </c>
      <c r="D596" s="17" t="s">
        <v>1036</v>
      </c>
    </row>
    <row r="597" spans="3:4">
      <c r="C597" s="16" t="s">
        <v>423</v>
      </c>
      <c r="D597" s="17" t="s">
        <v>1037</v>
      </c>
    </row>
    <row r="598" spans="3:4">
      <c r="C598" s="16" t="s">
        <v>423</v>
      </c>
      <c r="D598" s="17" t="s">
        <v>1038</v>
      </c>
    </row>
    <row r="599" spans="3:4">
      <c r="C599" s="16" t="s">
        <v>423</v>
      </c>
      <c r="D599" s="17" t="s">
        <v>1039</v>
      </c>
    </row>
    <row r="600" spans="3:4">
      <c r="C600" s="16" t="s">
        <v>423</v>
      </c>
      <c r="D600" s="17" t="s">
        <v>1040</v>
      </c>
    </row>
    <row r="601" spans="3:4">
      <c r="C601" s="16" t="s">
        <v>423</v>
      </c>
      <c r="D601" s="17" t="s">
        <v>1041</v>
      </c>
    </row>
    <row r="602" spans="3:4">
      <c r="C602" s="16" t="s">
        <v>423</v>
      </c>
      <c r="D602" s="17" t="s">
        <v>1042</v>
      </c>
    </row>
    <row r="603" spans="3:4">
      <c r="C603" s="16" t="s">
        <v>423</v>
      </c>
      <c r="D603" s="17" t="s">
        <v>1043</v>
      </c>
    </row>
    <row r="604" spans="3:4">
      <c r="C604" s="16" t="s">
        <v>423</v>
      </c>
      <c r="D604" s="17" t="s">
        <v>1044</v>
      </c>
    </row>
    <row r="605" spans="3:4">
      <c r="C605" s="16" t="s">
        <v>423</v>
      </c>
      <c r="D605" s="17" t="s">
        <v>1045</v>
      </c>
    </row>
    <row r="606" spans="3:4">
      <c r="C606" s="16" t="s">
        <v>423</v>
      </c>
      <c r="D606" s="17" t="s">
        <v>1046</v>
      </c>
    </row>
    <row r="607" spans="3:4">
      <c r="C607" s="16" t="s">
        <v>423</v>
      </c>
      <c r="D607" s="17" t="s">
        <v>1047</v>
      </c>
    </row>
    <row r="608" spans="3:4">
      <c r="C608" s="16" t="s">
        <v>423</v>
      </c>
      <c r="D608" s="17" t="s">
        <v>1048</v>
      </c>
    </row>
    <row r="609" spans="3:4">
      <c r="C609" s="16" t="s">
        <v>423</v>
      </c>
      <c r="D609" s="17" t="s">
        <v>1049</v>
      </c>
    </row>
    <row r="610" spans="3:4">
      <c r="C610" s="16" t="s">
        <v>423</v>
      </c>
      <c r="D610" s="17" t="s">
        <v>1050</v>
      </c>
    </row>
    <row r="611" spans="3:4">
      <c r="C611" s="16" t="s">
        <v>423</v>
      </c>
      <c r="D611" s="17" t="s">
        <v>1051</v>
      </c>
    </row>
    <row r="612" spans="3:4">
      <c r="C612" s="16" t="s">
        <v>423</v>
      </c>
      <c r="D612" s="17" t="s">
        <v>1052</v>
      </c>
    </row>
    <row r="613" spans="3:4">
      <c r="C613" s="16" t="s">
        <v>423</v>
      </c>
      <c r="D613" s="17" t="s">
        <v>1053</v>
      </c>
    </row>
    <row r="614" spans="3:4">
      <c r="C614" s="16" t="s">
        <v>423</v>
      </c>
      <c r="D614" s="17" t="s">
        <v>1054</v>
      </c>
    </row>
    <row r="615" spans="3:4">
      <c r="C615" s="16" t="s">
        <v>423</v>
      </c>
      <c r="D615" s="17" t="s">
        <v>1055</v>
      </c>
    </row>
    <row r="616" spans="3:4">
      <c r="C616" s="16" t="s">
        <v>423</v>
      </c>
      <c r="D616" s="17" t="s">
        <v>1056</v>
      </c>
    </row>
    <row r="617" spans="3:4">
      <c r="C617" s="16" t="s">
        <v>423</v>
      </c>
      <c r="D617" s="17" t="s">
        <v>1057</v>
      </c>
    </row>
    <row r="618" spans="3:4">
      <c r="C618" s="16" t="s">
        <v>423</v>
      </c>
      <c r="D618" s="17" t="s">
        <v>1058</v>
      </c>
    </row>
    <row r="619" spans="3:4">
      <c r="C619" s="16" t="s">
        <v>423</v>
      </c>
      <c r="D619" s="17" t="s">
        <v>1059</v>
      </c>
    </row>
    <row r="620" spans="3:4">
      <c r="C620" s="16" t="s">
        <v>423</v>
      </c>
      <c r="D620" s="17" t="s">
        <v>1060</v>
      </c>
    </row>
    <row r="621" spans="3:4">
      <c r="C621" s="16" t="s">
        <v>423</v>
      </c>
      <c r="D621" s="17" t="s">
        <v>1061</v>
      </c>
    </row>
    <row r="622" spans="3:4">
      <c r="C622" s="16" t="s">
        <v>423</v>
      </c>
      <c r="D622" s="17" t="s">
        <v>1062</v>
      </c>
    </row>
    <row r="623" spans="3:4">
      <c r="C623" s="16" t="s">
        <v>423</v>
      </c>
      <c r="D623" s="17" t="s">
        <v>1063</v>
      </c>
    </row>
    <row r="624" spans="3:4">
      <c r="C624" s="16" t="s">
        <v>423</v>
      </c>
      <c r="D624" s="17" t="s">
        <v>1064</v>
      </c>
    </row>
    <row r="625" spans="3:4">
      <c r="C625" s="16" t="s">
        <v>423</v>
      </c>
      <c r="D625" s="17" t="s">
        <v>1065</v>
      </c>
    </row>
    <row r="626" spans="3:4">
      <c r="C626" s="16" t="s">
        <v>423</v>
      </c>
      <c r="D626" s="17" t="s">
        <v>1066</v>
      </c>
    </row>
    <row r="627" spans="3:4">
      <c r="C627" s="16" t="s">
        <v>423</v>
      </c>
      <c r="D627" s="17" t="s">
        <v>1067</v>
      </c>
    </row>
    <row r="628" spans="3:4">
      <c r="C628" s="16" t="s">
        <v>423</v>
      </c>
      <c r="D628" s="17" t="s">
        <v>1068</v>
      </c>
    </row>
    <row r="629" spans="3:4">
      <c r="C629" s="16" t="s">
        <v>423</v>
      </c>
      <c r="D629" s="17" t="s">
        <v>1069</v>
      </c>
    </row>
    <row r="630" spans="3:4">
      <c r="C630" s="16" t="s">
        <v>423</v>
      </c>
      <c r="D630" s="17" t="s">
        <v>1070</v>
      </c>
    </row>
    <row r="631" spans="3:4">
      <c r="C631" s="16" t="s">
        <v>423</v>
      </c>
      <c r="D631" s="17" t="s">
        <v>1071</v>
      </c>
    </row>
    <row r="632" spans="3:4">
      <c r="C632" s="16" t="s">
        <v>423</v>
      </c>
      <c r="D632" s="17" t="s">
        <v>1072</v>
      </c>
    </row>
    <row r="633" spans="3:4">
      <c r="C633" s="16" t="s">
        <v>423</v>
      </c>
      <c r="D633" s="17" t="s">
        <v>1073</v>
      </c>
    </row>
    <row r="634" spans="3:4">
      <c r="C634" s="16" t="s">
        <v>423</v>
      </c>
      <c r="D634" s="17" t="s">
        <v>1074</v>
      </c>
    </row>
    <row r="635" spans="3:4">
      <c r="C635" s="16" t="s">
        <v>423</v>
      </c>
      <c r="D635" s="17" t="s">
        <v>1075</v>
      </c>
    </row>
    <row r="636" spans="3:4">
      <c r="C636" s="16" t="s">
        <v>45</v>
      </c>
      <c r="D636" s="17" t="s">
        <v>1076</v>
      </c>
    </row>
    <row r="637" spans="3:4">
      <c r="C637" s="16" t="s">
        <v>45</v>
      </c>
      <c r="D637" s="17" t="s">
        <v>1077</v>
      </c>
    </row>
    <row r="638" spans="3:4">
      <c r="C638" s="16" t="s">
        <v>45</v>
      </c>
      <c r="D638" s="17" t="s">
        <v>1078</v>
      </c>
    </row>
    <row r="639" spans="3:4">
      <c r="C639" s="16" t="s">
        <v>45</v>
      </c>
      <c r="D639" s="17" t="s">
        <v>1079</v>
      </c>
    </row>
    <row r="640" spans="3:4">
      <c r="C640" s="16" t="s">
        <v>45</v>
      </c>
      <c r="D640" s="17" t="s">
        <v>1080</v>
      </c>
    </row>
    <row r="641" spans="3:4">
      <c r="C641" s="16" t="s">
        <v>45</v>
      </c>
      <c r="D641" s="17" t="s">
        <v>1081</v>
      </c>
    </row>
    <row r="642" spans="3:4">
      <c r="C642" s="16" t="s">
        <v>45</v>
      </c>
      <c r="D642" s="17" t="s">
        <v>1082</v>
      </c>
    </row>
    <row r="643" spans="3:4">
      <c r="C643" s="16" t="s">
        <v>45</v>
      </c>
      <c r="D643" s="17" t="s">
        <v>1083</v>
      </c>
    </row>
    <row r="644" spans="3:4">
      <c r="C644" s="16" t="s">
        <v>45</v>
      </c>
      <c r="D644" s="17" t="s">
        <v>1084</v>
      </c>
    </row>
    <row r="645" spans="3:4">
      <c r="C645" s="16" t="s">
        <v>45</v>
      </c>
      <c r="D645" s="17" t="s">
        <v>1085</v>
      </c>
    </row>
    <row r="646" spans="3:4">
      <c r="C646" s="16" t="s">
        <v>45</v>
      </c>
      <c r="D646" s="17" t="s">
        <v>1086</v>
      </c>
    </row>
    <row r="647" spans="3:4">
      <c r="C647" s="16" t="s">
        <v>45</v>
      </c>
      <c r="D647" s="17" t="s">
        <v>1087</v>
      </c>
    </row>
    <row r="648" spans="3:4">
      <c r="C648" s="16" t="s">
        <v>45</v>
      </c>
      <c r="D648" s="17" t="s">
        <v>1088</v>
      </c>
    </row>
    <row r="649" spans="3:4">
      <c r="C649" s="16" t="s">
        <v>45</v>
      </c>
      <c r="D649" s="17" t="s">
        <v>1089</v>
      </c>
    </row>
    <row r="650" spans="3:4">
      <c r="C650" s="16" t="s">
        <v>45</v>
      </c>
      <c r="D650" s="17" t="s">
        <v>1090</v>
      </c>
    </row>
    <row r="651" spans="3:4">
      <c r="C651" s="16" t="s">
        <v>45</v>
      </c>
      <c r="D651" s="17" t="s">
        <v>1091</v>
      </c>
    </row>
    <row r="652" spans="3:4">
      <c r="C652" s="16" t="s">
        <v>45</v>
      </c>
      <c r="D652" s="17" t="s">
        <v>1092</v>
      </c>
    </row>
    <row r="653" spans="3:4">
      <c r="C653" s="16" t="s">
        <v>45</v>
      </c>
      <c r="D653" s="17" t="s">
        <v>1093</v>
      </c>
    </row>
    <row r="654" spans="3:4">
      <c r="C654" s="16" t="s">
        <v>45</v>
      </c>
      <c r="D654" s="17" t="s">
        <v>1094</v>
      </c>
    </row>
    <row r="655" spans="3:4">
      <c r="C655" s="16" t="s">
        <v>45</v>
      </c>
      <c r="D655" s="17" t="s">
        <v>1095</v>
      </c>
    </row>
    <row r="656" spans="3:4">
      <c r="C656" s="16" t="s">
        <v>45</v>
      </c>
      <c r="D656" s="17" t="s">
        <v>1096</v>
      </c>
    </row>
    <row r="657" spans="3:4">
      <c r="C657" s="16" t="s">
        <v>45</v>
      </c>
      <c r="D657" s="17" t="s">
        <v>1097</v>
      </c>
    </row>
    <row r="658" spans="3:4">
      <c r="C658" s="16" t="s">
        <v>45</v>
      </c>
      <c r="D658" s="17" t="s">
        <v>1098</v>
      </c>
    </row>
    <row r="659" spans="3:4">
      <c r="C659" s="16" t="s">
        <v>45</v>
      </c>
      <c r="D659" s="17" t="s">
        <v>1099</v>
      </c>
    </row>
    <row r="660" spans="3:4">
      <c r="C660" s="16" t="s">
        <v>45</v>
      </c>
      <c r="D660" s="17" t="s">
        <v>1100</v>
      </c>
    </row>
    <row r="661" spans="3:4">
      <c r="C661" s="16" t="s">
        <v>45</v>
      </c>
      <c r="D661" s="17" t="s">
        <v>1101</v>
      </c>
    </row>
    <row r="662" spans="3:4">
      <c r="C662" s="16" t="s">
        <v>45</v>
      </c>
      <c r="D662" s="17" t="s">
        <v>1102</v>
      </c>
    </row>
    <row r="663" spans="3:4">
      <c r="C663" s="16" t="s">
        <v>45</v>
      </c>
      <c r="D663" s="17" t="s">
        <v>1103</v>
      </c>
    </row>
    <row r="664" spans="3:4">
      <c r="C664" s="16" t="s">
        <v>45</v>
      </c>
      <c r="D664" s="17" t="s">
        <v>1104</v>
      </c>
    </row>
    <row r="665" spans="3:4">
      <c r="C665" s="16" t="s">
        <v>45</v>
      </c>
      <c r="D665" s="17" t="s">
        <v>1105</v>
      </c>
    </row>
    <row r="666" spans="3:4">
      <c r="C666" s="16" t="s">
        <v>45</v>
      </c>
      <c r="D666" s="17" t="s">
        <v>1106</v>
      </c>
    </row>
    <row r="667" spans="3:4">
      <c r="C667" s="16" t="s">
        <v>45</v>
      </c>
      <c r="D667" s="17" t="s">
        <v>1107</v>
      </c>
    </row>
    <row r="668" spans="3:4">
      <c r="C668" s="16" t="s">
        <v>45</v>
      </c>
      <c r="D668" s="17" t="s">
        <v>1108</v>
      </c>
    </row>
    <row r="669" spans="3:4">
      <c r="C669" s="16" t="s">
        <v>45</v>
      </c>
      <c r="D669" s="17" t="s">
        <v>1109</v>
      </c>
    </row>
    <row r="670" spans="3:4">
      <c r="C670" s="16" t="s">
        <v>45</v>
      </c>
      <c r="D670" s="17" t="s">
        <v>1110</v>
      </c>
    </row>
    <row r="671" spans="3:4">
      <c r="C671" s="16" t="s">
        <v>45</v>
      </c>
      <c r="D671" s="17" t="s">
        <v>1111</v>
      </c>
    </row>
    <row r="672" spans="3:4">
      <c r="C672" s="16" t="s">
        <v>45</v>
      </c>
      <c r="D672" s="17" t="s">
        <v>1112</v>
      </c>
    </row>
    <row r="673" spans="3:4">
      <c r="C673" s="16" t="s">
        <v>45</v>
      </c>
      <c r="D673" s="17" t="s">
        <v>1113</v>
      </c>
    </row>
    <row r="674" spans="3:4">
      <c r="C674" s="16" t="s">
        <v>45</v>
      </c>
      <c r="D674" s="17" t="s">
        <v>1114</v>
      </c>
    </row>
    <row r="675" spans="3:4">
      <c r="C675" s="16" t="s">
        <v>45</v>
      </c>
      <c r="D675" s="17" t="s">
        <v>1115</v>
      </c>
    </row>
    <row r="676" spans="3:4">
      <c r="C676" s="16" t="s">
        <v>45</v>
      </c>
      <c r="D676" s="17" t="s">
        <v>1116</v>
      </c>
    </row>
    <row r="677" spans="3:4">
      <c r="C677" s="16" t="s">
        <v>45</v>
      </c>
      <c r="D677" s="17" t="s">
        <v>1117</v>
      </c>
    </row>
    <row r="678" spans="3:4">
      <c r="C678" s="16" t="s">
        <v>45</v>
      </c>
      <c r="D678" s="17" t="s">
        <v>1118</v>
      </c>
    </row>
    <row r="679" spans="3:4">
      <c r="C679" s="16" t="s">
        <v>45</v>
      </c>
      <c r="D679" s="17" t="s">
        <v>1119</v>
      </c>
    </row>
    <row r="680" spans="3:4">
      <c r="C680" s="16" t="s">
        <v>45</v>
      </c>
      <c r="D680" s="17" t="s">
        <v>1120</v>
      </c>
    </row>
    <row r="681" spans="3:4">
      <c r="C681" s="16" t="s">
        <v>45</v>
      </c>
      <c r="D681" s="17" t="s">
        <v>1121</v>
      </c>
    </row>
    <row r="682" spans="3:4">
      <c r="C682" s="16" t="s">
        <v>45</v>
      </c>
      <c r="D682" s="17" t="s">
        <v>1122</v>
      </c>
    </row>
    <row r="683" spans="3:4">
      <c r="C683" s="16" t="s">
        <v>45</v>
      </c>
      <c r="D683" s="17" t="s">
        <v>1123</v>
      </c>
    </row>
    <row r="684" spans="3:4">
      <c r="C684" s="16" t="s">
        <v>45</v>
      </c>
      <c r="D684" s="17" t="s">
        <v>1124</v>
      </c>
    </row>
    <row r="685" spans="3:4">
      <c r="C685" s="16" t="s">
        <v>45</v>
      </c>
      <c r="D685" s="17" t="s">
        <v>1125</v>
      </c>
    </row>
    <row r="686" spans="3:4">
      <c r="C686" s="16" t="s">
        <v>45</v>
      </c>
      <c r="D686" s="17" t="s">
        <v>1126</v>
      </c>
    </row>
    <row r="687" spans="3:4">
      <c r="C687" s="16" t="s">
        <v>45</v>
      </c>
      <c r="D687" s="17" t="s">
        <v>1127</v>
      </c>
    </row>
    <row r="688" spans="3:4">
      <c r="C688" s="16" t="s">
        <v>45</v>
      </c>
      <c r="D688" s="17" t="s">
        <v>1128</v>
      </c>
    </row>
    <row r="689" spans="3:4">
      <c r="C689" s="16" t="s">
        <v>45</v>
      </c>
      <c r="D689" s="17" t="s">
        <v>1129</v>
      </c>
    </row>
    <row r="690" spans="3:4">
      <c r="C690" s="16" t="s">
        <v>45</v>
      </c>
      <c r="D690" s="17" t="s">
        <v>1130</v>
      </c>
    </row>
    <row r="691" spans="3:4">
      <c r="C691" s="16" t="s">
        <v>45</v>
      </c>
      <c r="D691" s="17" t="s">
        <v>1131</v>
      </c>
    </row>
    <row r="692" spans="3:4">
      <c r="C692" s="16" t="s">
        <v>45</v>
      </c>
      <c r="D692" s="17" t="s">
        <v>1132</v>
      </c>
    </row>
    <row r="693" spans="3:4">
      <c r="C693" s="16" t="s">
        <v>45</v>
      </c>
      <c r="D693" s="17" t="s">
        <v>1133</v>
      </c>
    </row>
    <row r="694" spans="3:4">
      <c r="C694" s="16" t="s">
        <v>45</v>
      </c>
      <c r="D694" s="17" t="s">
        <v>1134</v>
      </c>
    </row>
    <row r="695" spans="3:4">
      <c r="C695" s="16" t="s">
        <v>45</v>
      </c>
      <c r="D695" s="17" t="s">
        <v>1135</v>
      </c>
    </row>
    <row r="696" spans="3:4">
      <c r="C696" s="16" t="s">
        <v>45</v>
      </c>
      <c r="D696" s="17" t="s">
        <v>1136</v>
      </c>
    </row>
    <row r="697" spans="3:4">
      <c r="C697" s="16" t="s">
        <v>45</v>
      </c>
      <c r="D697" s="17" t="s">
        <v>1137</v>
      </c>
    </row>
    <row r="698" spans="3:4">
      <c r="C698" s="16" t="s">
        <v>426</v>
      </c>
      <c r="D698" s="17" t="s">
        <v>1138</v>
      </c>
    </row>
    <row r="699" spans="3:4">
      <c r="C699" s="16" t="s">
        <v>426</v>
      </c>
      <c r="D699" s="17" t="s">
        <v>1139</v>
      </c>
    </row>
    <row r="700" spans="3:4">
      <c r="C700" s="16" t="s">
        <v>426</v>
      </c>
      <c r="D700" s="17" t="s">
        <v>1140</v>
      </c>
    </row>
    <row r="701" spans="3:4">
      <c r="C701" s="16" t="s">
        <v>426</v>
      </c>
      <c r="D701" s="17" t="s">
        <v>1141</v>
      </c>
    </row>
    <row r="702" spans="3:4">
      <c r="C702" s="16" t="s">
        <v>426</v>
      </c>
      <c r="D702" s="17" t="s">
        <v>1142</v>
      </c>
    </row>
    <row r="703" spans="3:4">
      <c r="C703" s="16" t="s">
        <v>426</v>
      </c>
      <c r="D703" s="17" t="s">
        <v>1143</v>
      </c>
    </row>
    <row r="704" spans="3:4">
      <c r="C704" s="16" t="s">
        <v>426</v>
      </c>
      <c r="D704" s="17" t="s">
        <v>1144</v>
      </c>
    </row>
    <row r="705" spans="3:4">
      <c r="C705" s="16" t="s">
        <v>426</v>
      </c>
      <c r="D705" s="17" t="s">
        <v>1145</v>
      </c>
    </row>
    <row r="706" spans="3:4">
      <c r="C706" s="16" t="s">
        <v>426</v>
      </c>
      <c r="D706" s="17" t="s">
        <v>1146</v>
      </c>
    </row>
    <row r="707" spans="3:4">
      <c r="C707" s="16" t="s">
        <v>426</v>
      </c>
      <c r="D707" s="17" t="s">
        <v>1147</v>
      </c>
    </row>
    <row r="708" spans="3:4">
      <c r="C708" s="16" t="s">
        <v>426</v>
      </c>
      <c r="D708" s="17" t="s">
        <v>1148</v>
      </c>
    </row>
    <row r="709" spans="3:4">
      <c r="C709" s="16" t="s">
        <v>426</v>
      </c>
      <c r="D709" s="17" t="s">
        <v>1149</v>
      </c>
    </row>
    <row r="710" spans="3:4">
      <c r="C710" s="16" t="s">
        <v>426</v>
      </c>
      <c r="D710" s="17" t="s">
        <v>1150</v>
      </c>
    </row>
    <row r="711" spans="3:4">
      <c r="C711" s="16" t="s">
        <v>426</v>
      </c>
      <c r="D711" s="17" t="s">
        <v>1151</v>
      </c>
    </row>
    <row r="712" spans="3:4">
      <c r="C712" s="16" t="s">
        <v>426</v>
      </c>
      <c r="D712" s="17" t="s">
        <v>1152</v>
      </c>
    </row>
    <row r="713" spans="3:4">
      <c r="C713" s="16" t="s">
        <v>426</v>
      </c>
      <c r="D713" s="17" t="s">
        <v>1153</v>
      </c>
    </row>
    <row r="714" spans="3:4">
      <c r="C714" s="16" t="s">
        <v>426</v>
      </c>
      <c r="D714" s="17" t="s">
        <v>1154</v>
      </c>
    </row>
    <row r="715" spans="3:4">
      <c r="C715" s="16" t="s">
        <v>426</v>
      </c>
      <c r="D715" s="17" t="s">
        <v>1155</v>
      </c>
    </row>
    <row r="716" spans="3:4">
      <c r="C716" s="16" t="s">
        <v>426</v>
      </c>
      <c r="D716" s="17" t="s">
        <v>1156</v>
      </c>
    </row>
    <row r="717" spans="3:4">
      <c r="C717" s="16" t="s">
        <v>426</v>
      </c>
      <c r="D717" s="17" t="s">
        <v>1157</v>
      </c>
    </row>
    <row r="718" spans="3:4">
      <c r="C718" s="16" t="s">
        <v>426</v>
      </c>
      <c r="D718" s="17" t="s">
        <v>1158</v>
      </c>
    </row>
    <row r="719" spans="3:4">
      <c r="C719" s="16" t="s">
        <v>426</v>
      </c>
      <c r="D719" s="17" t="s">
        <v>1159</v>
      </c>
    </row>
    <row r="720" spans="3:4">
      <c r="C720" s="16" t="s">
        <v>426</v>
      </c>
      <c r="D720" s="17" t="s">
        <v>1160</v>
      </c>
    </row>
    <row r="721" spans="3:4">
      <c r="C721" s="16" t="s">
        <v>426</v>
      </c>
      <c r="D721" s="17" t="s">
        <v>1161</v>
      </c>
    </row>
    <row r="722" spans="3:4">
      <c r="C722" s="16" t="s">
        <v>426</v>
      </c>
      <c r="D722" s="17" t="s">
        <v>1162</v>
      </c>
    </row>
    <row r="723" spans="3:4">
      <c r="C723" s="16" t="s">
        <v>426</v>
      </c>
      <c r="D723" s="17" t="s">
        <v>1163</v>
      </c>
    </row>
    <row r="724" spans="3:4">
      <c r="C724" s="16" t="s">
        <v>426</v>
      </c>
      <c r="D724" s="17" t="s">
        <v>1164</v>
      </c>
    </row>
    <row r="725" spans="3:4">
      <c r="C725" s="16" t="s">
        <v>426</v>
      </c>
      <c r="D725" s="17" t="s">
        <v>1165</v>
      </c>
    </row>
    <row r="726" spans="3:4">
      <c r="C726" s="16" t="s">
        <v>426</v>
      </c>
      <c r="D726" s="17" t="s">
        <v>1166</v>
      </c>
    </row>
    <row r="727" spans="3:4">
      <c r="C727" s="16" t="s">
        <v>426</v>
      </c>
      <c r="D727" s="17" t="s">
        <v>1167</v>
      </c>
    </row>
    <row r="728" spans="3:4">
      <c r="C728" s="16" t="s">
        <v>426</v>
      </c>
      <c r="D728" s="17" t="s">
        <v>1168</v>
      </c>
    </row>
    <row r="729" spans="3:4">
      <c r="C729" s="16" t="s">
        <v>426</v>
      </c>
      <c r="D729" s="17" t="s">
        <v>1169</v>
      </c>
    </row>
    <row r="730" spans="3:4">
      <c r="C730" s="16" t="s">
        <v>426</v>
      </c>
      <c r="D730" s="17" t="s">
        <v>1170</v>
      </c>
    </row>
    <row r="731" spans="3:4">
      <c r="C731" s="16" t="s">
        <v>428</v>
      </c>
      <c r="D731" s="17" t="s">
        <v>1171</v>
      </c>
    </row>
    <row r="732" spans="3:4">
      <c r="C732" s="16" t="s">
        <v>428</v>
      </c>
      <c r="D732" s="17" t="s">
        <v>1172</v>
      </c>
    </row>
    <row r="733" spans="3:4">
      <c r="C733" s="16" t="s">
        <v>428</v>
      </c>
      <c r="D733" s="17" t="s">
        <v>1173</v>
      </c>
    </row>
    <row r="734" spans="3:4">
      <c r="C734" s="16" t="s">
        <v>428</v>
      </c>
      <c r="D734" s="17" t="s">
        <v>1174</v>
      </c>
    </row>
    <row r="735" spans="3:4">
      <c r="C735" s="16" t="s">
        <v>428</v>
      </c>
      <c r="D735" s="17" t="s">
        <v>1175</v>
      </c>
    </row>
    <row r="736" spans="3:4">
      <c r="C736" s="16" t="s">
        <v>428</v>
      </c>
      <c r="D736" s="17" t="s">
        <v>1176</v>
      </c>
    </row>
    <row r="737" spans="3:4">
      <c r="C737" s="16" t="s">
        <v>428</v>
      </c>
      <c r="D737" s="17" t="s">
        <v>1177</v>
      </c>
    </row>
    <row r="738" spans="3:4">
      <c r="C738" s="16" t="s">
        <v>428</v>
      </c>
      <c r="D738" s="17" t="s">
        <v>1178</v>
      </c>
    </row>
    <row r="739" spans="3:4">
      <c r="C739" s="16" t="s">
        <v>428</v>
      </c>
      <c r="D739" s="17" t="s">
        <v>1179</v>
      </c>
    </row>
    <row r="740" spans="3:4">
      <c r="C740" s="16" t="s">
        <v>428</v>
      </c>
      <c r="D740" s="17" t="s">
        <v>1180</v>
      </c>
    </row>
    <row r="741" spans="3:4">
      <c r="C741" s="16" t="s">
        <v>428</v>
      </c>
      <c r="D741" s="17" t="s">
        <v>1181</v>
      </c>
    </row>
    <row r="742" spans="3:4">
      <c r="C742" s="16" t="s">
        <v>428</v>
      </c>
      <c r="D742" s="17" t="s">
        <v>1182</v>
      </c>
    </row>
    <row r="743" spans="3:4">
      <c r="C743" s="16" t="s">
        <v>428</v>
      </c>
      <c r="D743" s="17" t="s">
        <v>1183</v>
      </c>
    </row>
    <row r="744" spans="3:4">
      <c r="C744" s="16" t="s">
        <v>428</v>
      </c>
      <c r="D744" s="17" t="s">
        <v>1184</v>
      </c>
    </row>
    <row r="745" spans="3:4">
      <c r="C745" s="16" t="s">
        <v>428</v>
      </c>
      <c r="D745" s="17" t="s">
        <v>1185</v>
      </c>
    </row>
    <row r="746" spans="3:4">
      <c r="C746" s="16" t="s">
        <v>428</v>
      </c>
      <c r="D746" s="17" t="s">
        <v>1186</v>
      </c>
    </row>
    <row r="747" spans="3:4">
      <c r="C747" s="16" t="s">
        <v>428</v>
      </c>
      <c r="D747" s="17" t="s">
        <v>1187</v>
      </c>
    </row>
    <row r="748" spans="3:4">
      <c r="C748" s="16" t="s">
        <v>428</v>
      </c>
      <c r="D748" s="17" t="s">
        <v>1188</v>
      </c>
    </row>
    <row r="749" spans="3:4">
      <c r="C749" s="16" t="s">
        <v>428</v>
      </c>
      <c r="D749" s="17" t="s">
        <v>1189</v>
      </c>
    </row>
    <row r="750" spans="3:4">
      <c r="C750" s="16" t="s">
        <v>428</v>
      </c>
      <c r="D750" s="17" t="s">
        <v>1190</v>
      </c>
    </row>
    <row r="751" spans="3:4">
      <c r="C751" s="16" t="s">
        <v>428</v>
      </c>
      <c r="D751" s="17" t="s">
        <v>1191</v>
      </c>
    </row>
    <row r="752" spans="3:4">
      <c r="C752" s="16" t="s">
        <v>428</v>
      </c>
      <c r="D752" s="17" t="s">
        <v>1192</v>
      </c>
    </row>
    <row r="753" spans="3:4">
      <c r="C753" s="16" t="s">
        <v>428</v>
      </c>
      <c r="D753" s="17" t="s">
        <v>1193</v>
      </c>
    </row>
    <row r="754" spans="3:4">
      <c r="C754" s="16" t="s">
        <v>428</v>
      </c>
      <c r="D754" s="17" t="s">
        <v>1194</v>
      </c>
    </row>
    <row r="755" spans="3:4">
      <c r="C755" s="16" t="s">
        <v>428</v>
      </c>
      <c r="D755" s="17" t="s">
        <v>1195</v>
      </c>
    </row>
    <row r="756" spans="3:4">
      <c r="C756" s="16" t="s">
        <v>428</v>
      </c>
      <c r="D756" s="17" t="s">
        <v>1196</v>
      </c>
    </row>
    <row r="757" spans="3:4">
      <c r="C757" s="16" t="s">
        <v>428</v>
      </c>
      <c r="D757" s="17" t="s">
        <v>1197</v>
      </c>
    </row>
    <row r="758" spans="3:4">
      <c r="C758" s="16" t="s">
        <v>428</v>
      </c>
      <c r="D758" s="17" t="s">
        <v>1198</v>
      </c>
    </row>
    <row r="759" spans="3:4">
      <c r="C759" s="16" t="s">
        <v>428</v>
      </c>
      <c r="D759" s="17" t="s">
        <v>1199</v>
      </c>
    </row>
    <row r="760" spans="3:4">
      <c r="C760" s="16" t="s">
        <v>428</v>
      </c>
      <c r="D760" s="17" t="s">
        <v>1200</v>
      </c>
    </row>
    <row r="761" spans="3:4">
      <c r="C761" s="16" t="s">
        <v>430</v>
      </c>
      <c r="D761" s="17" t="s">
        <v>1201</v>
      </c>
    </row>
    <row r="762" spans="3:4">
      <c r="C762" s="16" t="s">
        <v>430</v>
      </c>
      <c r="D762" s="17" t="s">
        <v>1202</v>
      </c>
    </row>
    <row r="763" spans="3:4">
      <c r="C763" s="16" t="s">
        <v>430</v>
      </c>
      <c r="D763" s="17" t="s">
        <v>1203</v>
      </c>
    </row>
    <row r="764" spans="3:4">
      <c r="C764" s="16" t="s">
        <v>430</v>
      </c>
      <c r="D764" s="17" t="s">
        <v>1204</v>
      </c>
    </row>
    <row r="765" spans="3:4">
      <c r="C765" s="16" t="s">
        <v>430</v>
      </c>
      <c r="D765" s="17" t="s">
        <v>1205</v>
      </c>
    </row>
    <row r="766" spans="3:4">
      <c r="C766" s="16" t="s">
        <v>430</v>
      </c>
      <c r="D766" s="17" t="s">
        <v>1206</v>
      </c>
    </row>
    <row r="767" spans="3:4">
      <c r="C767" s="16" t="s">
        <v>430</v>
      </c>
      <c r="D767" s="17" t="s">
        <v>1207</v>
      </c>
    </row>
    <row r="768" spans="3:4">
      <c r="C768" s="16" t="s">
        <v>430</v>
      </c>
      <c r="D768" s="17" t="s">
        <v>1208</v>
      </c>
    </row>
    <row r="769" spans="3:4">
      <c r="C769" s="16" t="s">
        <v>430</v>
      </c>
      <c r="D769" s="17" t="s">
        <v>1209</v>
      </c>
    </row>
    <row r="770" spans="3:4">
      <c r="C770" s="16" t="s">
        <v>430</v>
      </c>
      <c r="D770" s="17" t="s">
        <v>1210</v>
      </c>
    </row>
    <row r="771" spans="3:4">
      <c r="C771" s="16" t="s">
        <v>430</v>
      </c>
      <c r="D771" s="17" t="s">
        <v>1211</v>
      </c>
    </row>
    <row r="772" spans="3:4">
      <c r="C772" s="16" t="s">
        <v>430</v>
      </c>
      <c r="D772" s="17" t="s">
        <v>1212</v>
      </c>
    </row>
    <row r="773" spans="3:4">
      <c r="C773" s="16" t="s">
        <v>430</v>
      </c>
      <c r="D773" s="17" t="s">
        <v>1213</v>
      </c>
    </row>
    <row r="774" spans="3:4">
      <c r="C774" s="16" t="s">
        <v>430</v>
      </c>
      <c r="D774" s="17" t="s">
        <v>1214</v>
      </c>
    </row>
    <row r="775" spans="3:4">
      <c r="C775" s="16" t="s">
        <v>430</v>
      </c>
      <c r="D775" s="17" t="s">
        <v>782</v>
      </c>
    </row>
    <row r="776" spans="3:4">
      <c r="C776" s="16" t="s">
        <v>432</v>
      </c>
      <c r="D776" s="17" t="s">
        <v>1215</v>
      </c>
    </row>
    <row r="777" spans="3:4">
      <c r="C777" s="16" t="s">
        <v>432</v>
      </c>
      <c r="D777" s="17" t="s">
        <v>1216</v>
      </c>
    </row>
    <row r="778" spans="3:4">
      <c r="C778" s="16" t="s">
        <v>432</v>
      </c>
      <c r="D778" s="17" t="s">
        <v>1217</v>
      </c>
    </row>
    <row r="779" spans="3:4">
      <c r="C779" s="16" t="s">
        <v>432</v>
      </c>
      <c r="D779" s="17" t="s">
        <v>1218</v>
      </c>
    </row>
    <row r="780" spans="3:4">
      <c r="C780" s="16" t="s">
        <v>432</v>
      </c>
      <c r="D780" s="17" t="s">
        <v>1219</v>
      </c>
    </row>
    <row r="781" spans="3:4">
      <c r="C781" s="16" t="s">
        <v>432</v>
      </c>
      <c r="D781" s="17" t="s">
        <v>1220</v>
      </c>
    </row>
    <row r="782" spans="3:4">
      <c r="C782" s="16" t="s">
        <v>432</v>
      </c>
      <c r="D782" s="17" t="s">
        <v>1221</v>
      </c>
    </row>
    <row r="783" spans="3:4">
      <c r="C783" s="16" t="s">
        <v>432</v>
      </c>
      <c r="D783" s="17" t="s">
        <v>1222</v>
      </c>
    </row>
    <row r="784" spans="3:4">
      <c r="C784" s="16" t="s">
        <v>432</v>
      </c>
      <c r="D784" s="17" t="s">
        <v>1223</v>
      </c>
    </row>
    <row r="785" spans="3:4">
      <c r="C785" s="16" t="s">
        <v>432</v>
      </c>
      <c r="D785" s="17" t="s">
        <v>1224</v>
      </c>
    </row>
    <row r="786" spans="3:4">
      <c r="C786" s="16" t="s">
        <v>432</v>
      </c>
      <c r="D786" s="17" t="s">
        <v>1225</v>
      </c>
    </row>
    <row r="787" spans="3:4">
      <c r="C787" s="16" t="s">
        <v>432</v>
      </c>
      <c r="D787" s="17" t="s">
        <v>1226</v>
      </c>
    </row>
    <row r="788" spans="3:4">
      <c r="C788" s="16" t="s">
        <v>432</v>
      </c>
      <c r="D788" s="17" t="s">
        <v>1227</v>
      </c>
    </row>
    <row r="789" spans="3:4">
      <c r="C789" s="16" t="s">
        <v>432</v>
      </c>
      <c r="D789" s="17" t="s">
        <v>1228</v>
      </c>
    </row>
    <row r="790" spans="3:4">
      <c r="C790" s="16" t="s">
        <v>432</v>
      </c>
      <c r="D790" s="17" t="s">
        <v>1229</v>
      </c>
    </row>
    <row r="791" spans="3:4">
      <c r="C791" s="16" t="s">
        <v>432</v>
      </c>
      <c r="D791" s="17" t="s">
        <v>1230</v>
      </c>
    </row>
    <row r="792" spans="3:4">
      <c r="C792" s="16" t="s">
        <v>432</v>
      </c>
      <c r="D792" s="17" t="s">
        <v>1231</v>
      </c>
    </row>
    <row r="793" spans="3:4">
      <c r="C793" s="16" t="s">
        <v>432</v>
      </c>
      <c r="D793" s="17" t="s">
        <v>1232</v>
      </c>
    </row>
    <row r="794" spans="3:4">
      <c r="C794" s="16" t="s">
        <v>432</v>
      </c>
      <c r="D794" s="17" t="s">
        <v>1233</v>
      </c>
    </row>
    <row r="795" spans="3:4">
      <c r="C795" s="16" t="s">
        <v>434</v>
      </c>
      <c r="D795" s="17" t="s">
        <v>1234</v>
      </c>
    </row>
    <row r="796" spans="3:4">
      <c r="C796" s="16" t="s">
        <v>434</v>
      </c>
      <c r="D796" s="17" t="s">
        <v>1235</v>
      </c>
    </row>
    <row r="797" spans="3:4">
      <c r="C797" s="16" t="s">
        <v>434</v>
      </c>
      <c r="D797" s="17" t="s">
        <v>1236</v>
      </c>
    </row>
    <row r="798" spans="3:4">
      <c r="C798" s="16" t="s">
        <v>434</v>
      </c>
      <c r="D798" s="17" t="s">
        <v>1237</v>
      </c>
    </row>
    <row r="799" spans="3:4">
      <c r="C799" s="16" t="s">
        <v>434</v>
      </c>
      <c r="D799" s="17" t="s">
        <v>1238</v>
      </c>
    </row>
    <row r="800" spans="3:4">
      <c r="C800" s="16" t="s">
        <v>434</v>
      </c>
      <c r="D800" s="17" t="s">
        <v>1239</v>
      </c>
    </row>
    <row r="801" spans="3:4">
      <c r="C801" s="16" t="s">
        <v>434</v>
      </c>
      <c r="D801" s="17" t="s">
        <v>1240</v>
      </c>
    </row>
    <row r="802" spans="3:4">
      <c r="C802" s="16" t="s">
        <v>434</v>
      </c>
      <c r="D802" s="17" t="s">
        <v>1241</v>
      </c>
    </row>
    <row r="803" spans="3:4">
      <c r="C803" s="16" t="s">
        <v>434</v>
      </c>
      <c r="D803" s="17" t="s">
        <v>1242</v>
      </c>
    </row>
    <row r="804" spans="3:4">
      <c r="C804" s="16" t="s">
        <v>434</v>
      </c>
      <c r="D804" s="17" t="s">
        <v>1243</v>
      </c>
    </row>
    <row r="805" spans="3:4">
      <c r="C805" s="16" t="s">
        <v>434</v>
      </c>
      <c r="D805" s="17" t="s">
        <v>609</v>
      </c>
    </row>
    <row r="806" spans="3:4">
      <c r="C806" s="16" t="s">
        <v>434</v>
      </c>
      <c r="D806" s="17" t="s">
        <v>1244</v>
      </c>
    </row>
    <row r="807" spans="3:4">
      <c r="C807" s="16" t="s">
        <v>434</v>
      </c>
      <c r="D807" s="17" t="s">
        <v>1245</v>
      </c>
    </row>
    <row r="808" spans="3:4">
      <c r="C808" s="16" t="s">
        <v>434</v>
      </c>
      <c r="D808" s="17" t="s">
        <v>1246</v>
      </c>
    </row>
    <row r="809" spans="3:4">
      <c r="C809" s="16" t="s">
        <v>434</v>
      </c>
      <c r="D809" s="17" t="s">
        <v>1247</v>
      </c>
    </row>
    <row r="810" spans="3:4">
      <c r="C810" s="16" t="s">
        <v>434</v>
      </c>
      <c r="D810" s="17" t="s">
        <v>1248</v>
      </c>
    </row>
    <row r="811" spans="3:4">
      <c r="C811" s="16" t="s">
        <v>434</v>
      </c>
      <c r="D811" s="17" t="s">
        <v>1249</v>
      </c>
    </row>
    <row r="812" spans="3:4">
      <c r="C812" s="16" t="s">
        <v>436</v>
      </c>
      <c r="D812" s="17" t="s">
        <v>1250</v>
      </c>
    </row>
    <row r="813" spans="3:4">
      <c r="C813" s="16" t="s">
        <v>436</v>
      </c>
      <c r="D813" s="17" t="s">
        <v>1251</v>
      </c>
    </row>
    <row r="814" spans="3:4">
      <c r="C814" s="16" t="s">
        <v>436</v>
      </c>
      <c r="D814" s="17" t="s">
        <v>1252</v>
      </c>
    </row>
    <row r="815" spans="3:4">
      <c r="C815" s="16" t="s">
        <v>436</v>
      </c>
      <c r="D815" s="17" t="s">
        <v>1253</v>
      </c>
    </row>
    <row r="816" spans="3:4">
      <c r="C816" s="16" t="s">
        <v>436</v>
      </c>
      <c r="D816" s="17" t="s">
        <v>1254</v>
      </c>
    </row>
    <row r="817" spans="3:4">
      <c r="C817" s="16" t="s">
        <v>436</v>
      </c>
      <c r="D817" s="17" t="s">
        <v>1255</v>
      </c>
    </row>
    <row r="818" spans="3:4">
      <c r="C818" s="16" t="s">
        <v>436</v>
      </c>
      <c r="D818" s="17" t="s">
        <v>1256</v>
      </c>
    </row>
    <row r="819" spans="3:4">
      <c r="C819" s="16" t="s">
        <v>436</v>
      </c>
      <c r="D819" s="17" t="s">
        <v>1257</v>
      </c>
    </row>
    <row r="820" spans="3:4">
      <c r="C820" s="16" t="s">
        <v>436</v>
      </c>
      <c r="D820" s="17" t="s">
        <v>1258</v>
      </c>
    </row>
    <row r="821" spans="3:4">
      <c r="C821" s="16" t="s">
        <v>436</v>
      </c>
      <c r="D821" s="17" t="s">
        <v>1259</v>
      </c>
    </row>
    <row r="822" spans="3:4">
      <c r="C822" s="16" t="s">
        <v>436</v>
      </c>
      <c r="D822" s="17" t="s">
        <v>1260</v>
      </c>
    </row>
    <row r="823" spans="3:4">
      <c r="C823" s="16" t="s">
        <v>436</v>
      </c>
      <c r="D823" s="17" t="s">
        <v>1261</v>
      </c>
    </row>
    <row r="824" spans="3:4">
      <c r="C824" s="16" t="s">
        <v>436</v>
      </c>
      <c r="D824" s="17" t="s">
        <v>1262</v>
      </c>
    </row>
    <row r="825" spans="3:4">
      <c r="C825" s="16" t="s">
        <v>436</v>
      </c>
      <c r="D825" s="17" t="s">
        <v>1263</v>
      </c>
    </row>
    <row r="826" spans="3:4">
      <c r="C826" s="16" t="s">
        <v>436</v>
      </c>
      <c r="D826" s="17" t="s">
        <v>1264</v>
      </c>
    </row>
    <row r="827" spans="3:4">
      <c r="C827" s="16" t="s">
        <v>436</v>
      </c>
      <c r="D827" s="17" t="s">
        <v>1265</v>
      </c>
    </row>
    <row r="828" spans="3:4">
      <c r="C828" s="16" t="s">
        <v>436</v>
      </c>
      <c r="D828" s="17" t="s">
        <v>669</v>
      </c>
    </row>
    <row r="829" spans="3:4">
      <c r="C829" s="16" t="s">
        <v>436</v>
      </c>
      <c r="D829" s="17" t="s">
        <v>1266</v>
      </c>
    </row>
    <row r="830" spans="3:4">
      <c r="C830" s="16" t="s">
        <v>436</v>
      </c>
      <c r="D830" s="17" t="s">
        <v>1267</v>
      </c>
    </row>
    <row r="831" spans="3:4">
      <c r="C831" s="16" t="s">
        <v>436</v>
      </c>
      <c r="D831" s="17" t="s">
        <v>1268</v>
      </c>
    </row>
    <row r="832" spans="3:4">
      <c r="C832" s="16" t="s">
        <v>436</v>
      </c>
      <c r="D832" s="17" t="s">
        <v>1269</v>
      </c>
    </row>
    <row r="833" spans="3:4">
      <c r="C833" s="16" t="s">
        <v>436</v>
      </c>
      <c r="D833" s="17" t="s">
        <v>1270</v>
      </c>
    </row>
    <row r="834" spans="3:4">
      <c r="C834" s="16" t="s">
        <v>436</v>
      </c>
      <c r="D834" s="17" t="s">
        <v>1271</v>
      </c>
    </row>
    <row r="835" spans="3:4">
      <c r="C835" s="16" t="s">
        <v>436</v>
      </c>
      <c r="D835" s="17" t="s">
        <v>1272</v>
      </c>
    </row>
    <row r="836" spans="3:4">
      <c r="C836" s="16" t="s">
        <v>436</v>
      </c>
      <c r="D836" s="17" t="s">
        <v>1273</v>
      </c>
    </row>
    <row r="837" spans="3:4">
      <c r="C837" s="16" t="s">
        <v>436</v>
      </c>
      <c r="D837" s="17" t="s">
        <v>1274</v>
      </c>
    </row>
    <row r="838" spans="3:4">
      <c r="C838" s="16" t="s">
        <v>436</v>
      </c>
      <c r="D838" s="17" t="s">
        <v>1275</v>
      </c>
    </row>
    <row r="839" spans="3:4">
      <c r="C839" s="16" t="s">
        <v>438</v>
      </c>
      <c r="D839" s="17" t="s">
        <v>1276</v>
      </c>
    </row>
    <row r="840" spans="3:4">
      <c r="C840" s="16" t="s">
        <v>438</v>
      </c>
      <c r="D840" s="17" t="s">
        <v>1277</v>
      </c>
    </row>
    <row r="841" spans="3:4">
      <c r="C841" s="16" t="s">
        <v>438</v>
      </c>
      <c r="D841" s="17" t="s">
        <v>1278</v>
      </c>
    </row>
    <row r="842" spans="3:4">
      <c r="C842" s="16" t="s">
        <v>438</v>
      </c>
      <c r="D842" s="17" t="s">
        <v>1279</v>
      </c>
    </row>
    <row r="843" spans="3:4">
      <c r="C843" s="16" t="s">
        <v>438</v>
      </c>
      <c r="D843" s="17" t="s">
        <v>1280</v>
      </c>
    </row>
    <row r="844" spans="3:4">
      <c r="C844" s="16" t="s">
        <v>438</v>
      </c>
      <c r="D844" s="17" t="s">
        <v>1281</v>
      </c>
    </row>
    <row r="845" spans="3:4">
      <c r="C845" s="16" t="s">
        <v>438</v>
      </c>
      <c r="D845" s="17" t="s">
        <v>1282</v>
      </c>
    </row>
    <row r="846" spans="3:4">
      <c r="C846" s="16" t="s">
        <v>438</v>
      </c>
      <c r="D846" s="17" t="s">
        <v>1283</v>
      </c>
    </row>
    <row r="847" spans="3:4">
      <c r="C847" s="16" t="s">
        <v>438</v>
      </c>
      <c r="D847" s="17" t="s">
        <v>1284</v>
      </c>
    </row>
    <row r="848" spans="3:4">
      <c r="C848" s="16" t="s">
        <v>438</v>
      </c>
      <c r="D848" s="17" t="s">
        <v>1285</v>
      </c>
    </row>
    <row r="849" spans="3:4">
      <c r="C849" s="16" t="s">
        <v>438</v>
      </c>
      <c r="D849" s="17" t="s">
        <v>1286</v>
      </c>
    </row>
    <row r="850" spans="3:4">
      <c r="C850" s="16" t="s">
        <v>438</v>
      </c>
      <c r="D850" s="17" t="s">
        <v>1287</v>
      </c>
    </row>
    <row r="851" spans="3:4">
      <c r="C851" s="16" t="s">
        <v>438</v>
      </c>
      <c r="D851" s="17" t="s">
        <v>1288</v>
      </c>
    </row>
    <row r="852" spans="3:4">
      <c r="C852" s="16" t="s">
        <v>438</v>
      </c>
      <c r="D852" s="17" t="s">
        <v>1289</v>
      </c>
    </row>
    <row r="853" spans="3:4">
      <c r="C853" s="16" t="s">
        <v>438</v>
      </c>
      <c r="D853" s="17" t="s">
        <v>1290</v>
      </c>
    </row>
    <row r="854" spans="3:4">
      <c r="C854" s="16" t="s">
        <v>438</v>
      </c>
      <c r="D854" s="17" t="s">
        <v>1291</v>
      </c>
    </row>
    <row r="855" spans="3:4">
      <c r="C855" s="16" t="s">
        <v>438</v>
      </c>
      <c r="D855" s="17" t="s">
        <v>1292</v>
      </c>
    </row>
    <row r="856" spans="3:4">
      <c r="C856" s="16" t="s">
        <v>438</v>
      </c>
      <c r="D856" s="17" t="s">
        <v>1293</v>
      </c>
    </row>
    <row r="857" spans="3:4">
      <c r="C857" s="16" t="s">
        <v>438</v>
      </c>
      <c r="D857" s="17" t="s">
        <v>1294</v>
      </c>
    </row>
    <row r="858" spans="3:4">
      <c r="C858" s="16" t="s">
        <v>438</v>
      </c>
      <c r="D858" s="17" t="s">
        <v>1295</v>
      </c>
    </row>
    <row r="859" spans="3:4">
      <c r="C859" s="16" t="s">
        <v>438</v>
      </c>
      <c r="D859" s="17" t="s">
        <v>1296</v>
      </c>
    </row>
    <row r="860" spans="3:4">
      <c r="C860" s="16" t="s">
        <v>438</v>
      </c>
      <c r="D860" s="17" t="s">
        <v>943</v>
      </c>
    </row>
    <row r="861" spans="3:4">
      <c r="C861" s="16" t="s">
        <v>438</v>
      </c>
      <c r="D861" s="17" t="s">
        <v>1297</v>
      </c>
    </row>
    <row r="862" spans="3:4">
      <c r="C862" s="16" t="s">
        <v>438</v>
      </c>
      <c r="D862" s="17" t="s">
        <v>1298</v>
      </c>
    </row>
    <row r="863" spans="3:4">
      <c r="C863" s="16" t="s">
        <v>438</v>
      </c>
      <c r="D863" s="17" t="s">
        <v>1299</v>
      </c>
    </row>
    <row r="864" spans="3:4">
      <c r="C864" s="16" t="s">
        <v>438</v>
      </c>
      <c r="D864" s="17" t="s">
        <v>1300</v>
      </c>
    </row>
    <row r="865" spans="3:4">
      <c r="C865" s="16" t="s">
        <v>438</v>
      </c>
      <c r="D865" s="17" t="s">
        <v>1301</v>
      </c>
    </row>
    <row r="866" spans="3:4">
      <c r="C866" s="16" t="s">
        <v>438</v>
      </c>
      <c r="D866" s="17" t="s">
        <v>1302</v>
      </c>
    </row>
    <row r="867" spans="3:4">
      <c r="C867" s="16" t="s">
        <v>438</v>
      </c>
      <c r="D867" s="17" t="s">
        <v>1303</v>
      </c>
    </row>
    <row r="868" spans="3:4">
      <c r="C868" s="16" t="s">
        <v>438</v>
      </c>
      <c r="D868" s="17" t="s">
        <v>1304</v>
      </c>
    </row>
    <row r="869" spans="3:4">
      <c r="C869" s="16" t="s">
        <v>438</v>
      </c>
      <c r="D869" s="17" t="s">
        <v>1305</v>
      </c>
    </row>
    <row r="870" spans="3:4">
      <c r="C870" s="16" t="s">
        <v>438</v>
      </c>
      <c r="D870" s="17" t="s">
        <v>1306</v>
      </c>
    </row>
    <row r="871" spans="3:4">
      <c r="C871" s="16" t="s">
        <v>438</v>
      </c>
      <c r="D871" s="17" t="s">
        <v>1307</v>
      </c>
    </row>
    <row r="872" spans="3:4">
      <c r="C872" s="16" t="s">
        <v>438</v>
      </c>
      <c r="D872" s="17" t="s">
        <v>1308</v>
      </c>
    </row>
    <row r="873" spans="3:4">
      <c r="C873" s="16" t="s">
        <v>438</v>
      </c>
      <c r="D873" s="17" t="s">
        <v>1309</v>
      </c>
    </row>
    <row r="874" spans="3:4">
      <c r="C874" s="16" t="s">
        <v>438</v>
      </c>
      <c r="D874" s="17" t="s">
        <v>1310</v>
      </c>
    </row>
    <row r="875" spans="3:4">
      <c r="C875" s="16" t="s">
        <v>438</v>
      </c>
      <c r="D875" s="17" t="s">
        <v>1311</v>
      </c>
    </row>
    <row r="876" spans="3:4">
      <c r="C876" s="16" t="s">
        <v>438</v>
      </c>
      <c r="D876" s="17" t="s">
        <v>1312</v>
      </c>
    </row>
    <row r="877" spans="3:4">
      <c r="C877" s="16" t="s">
        <v>438</v>
      </c>
      <c r="D877" s="17" t="s">
        <v>1313</v>
      </c>
    </row>
    <row r="878" spans="3:4">
      <c r="C878" s="16" t="s">
        <v>438</v>
      </c>
      <c r="D878" s="17" t="s">
        <v>1314</v>
      </c>
    </row>
    <row r="879" spans="3:4">
      <c r="C879" s="16" t="s">
        <v>438</v>
      </c>
      <c r="D879" s="17" t="s">
        <v>1315</v>
      </c>
    </row>
    <row r="880" spans="3:4">
      <c r="C880" s="16" t="s">
        <v>438</v>
      </c>
      <c r="D880" s="17" t="s">
        <v>1316</v>
      </c>
    </row>
    <row r="881" spans="3:4">
      <c r="C881" s="16" t="s">
        <v>438</v>
      </c>
      <c r="D881" s="17" t="s">
        <v>1317</v>
      </c>
    </row>
    <row r="882" spans="3:4">
      <c r="C882" s="16" t="s">
        <v>438</v>
      </c>
      <c r="D882" s="17" t="s">
        <v>1318</v>
      </c>
    </row>
    <row r="883" spans="3:4">
      <c r="C883" s="16" t="s">
        <v>438</v>
      </c>
      <c r="D883" s="17" t="s">
        <v>1319</v>
      </c>
    </row>
    <row r="884" spans="3:4">
      <c r="C884" s="16" t="s">
        <v>438</v>
      </c>
      <c r="D884" s="17" t="s">
        <v>1320</v>
      </c>
    </row>
    <row r="885" spans="3:4">
      <c r="C885" s="16" t="s">
        <v>438</v>
      </c>
      <c r="D885" s="17" t="s">
        <v>1321</v>
      </c>
    </row>
    <row r="886" spans="3:4">
      <c r="C886" s="16" t="s">
        <v>438</v>
      </c>
      <c r="D886" s="17" t="s">
        <v>1322</v>
      </c>
    </row>
    <row r="887" spans="3:4">
      <c r="C887" s="16" t="s">
        <v>438</v>
      </c>
      <c r="D887" s="17" t="s">
        <v>1323</v>
      </c>
    </row>
    <row r="888" spans="3:4">
      <c r="C888" s="16" t="s">
        <v>438</v>
      </c>
      <c r="D888" s="17" t="s">
        <v>1324</v>
      </c>
    </row>
    <row r="889" spans="3:4">
      <c r="C889" s="16" t="s">
        <v>438</v>
      </c>
      <c r="D889" s="17" t="s">
        <v>1325</v>
      </c>
    </row>
    <row r="890" spans="3:4">
      <c r="C890" s="16" t="s">
        <v>438</v>
      </c>
      <c r="D890" s="17" t="s">
        <v>1326</v>
      </c>
    </row>
    <row r="891" spans="3:4">
      <c r="C891" s="16" t="s">
        <v>438</v>
      </c>
      <c r="D891" s="17" t="s">
        <v>1327</v>
      </c>
    </row>
    <row r="892" spans="3:4">
      <c r="C892" s="16" t="s">
        <v>438</v>
      </c>
      <c r="D892" s="17" t="s">
        <v>1328</v>
      </c>
    </row>
    <row r="893" spans="3:4">
      <c r="C893" s="16" t="s">
        <v>438</v>
      </c>
      <c r="D893" s="17" t="s">
        <v>1329</v>
      </c>
    </row>
    <row r="894" spans="3:4">
      <c r="C894" s="16" t="s">
        <v>438</v>
      </c>
      <c r="D894" s="17" t="s">
        <v>1330</v>
      </c>
    </row>
    <row r="895" spans="3:4">
      <c r="C895" s="16" t="s">
        <v>438</v>
      </c>
      <c r="D895" s="17" t="s">
        <v>1331</v>
      </c>
    </row>
    <row r="896" spans="3:4">
      <c r="C896" s="16" t="s">
        <v>438</v>
      </c>
      <c r="D896" s="17" t="s">
        <v>1332</v>
      </c>
    </row>
    <row r="897" spans="3:4">
      <c r="C897" s="16" t="s">
        <v>438</v>
      </c>
      <c r="D897" s="17" t="s">
        <v>1333</v>
      </c>
    </row>
    <row r="898" spans="3:4">
      <c r="C898" s="16" t="s">
        <v>438</v>
      </c>
      <c r="D898" s="17" t="s">
        <v>1334</v>
      </c>
    </row>
    <row r="899" spans="3:4">
      <c r="C899" s="16" t="s">
        <v>438</v>
      </c>
      <c r="D899" s="17" t="s">
        <v>1335</v>
      </c>
    </row>
    <row r="900" spans="3:4">
      <c r="C900" s="16" t="s">
        <v>438</v>
      </c>
      <c r="D900" s="17" t="s">
        <v>1336</v>
      </c>
    </row>
    <row r="901" spans="3:4">
      <c r="C901" s="16" t="s">
        <v>438</v>
      </c>
      <c r="D901" s="17" t="s">
        <v>1337</v>
      </c>
    </row>
    <row r="902" spans="3:4">
      <c r="C902" s="16" t="s">
        <v>438</v>
      </c>
      <c r="D902" s="17" t="s">
        <v>609</v>
      </c>
    </row>
    <row r="903" spans="3:4">
      <c r="C903" s="16" t="s">
        <v>438</v>
      </c>
      <c r="D903" s="17" t="s">
        <v>1338</v>
      </c>
    </row>
    <row r="904" spans="3:4">
      <c r="C904" s="16" t="s">
        <v>438</v>
      </c>
      <c r="D904" s="17" t="s">
        <v>1339</v>
      </c>
    </row>
    <row r="905" spans="3:4">
      <c r="C905" s="16" t="s">
        <v>438</v>
      </c>
      <c r="D905" s="17" t="s">
        <v>1340</v>
      </c>
    </row>
    <row r="906" spans="3:4">
      <c r="C906" s="16" t="s">
        <v>438</v>
      </c>
      <c r="D906" s="17" t="s">
        <v>1341</v>
      </c>
    </row>
    <row r="907" spans="3:4">
      <c r="C907" s="16" t="s">
        <v>438</v>
      </c>
      <c r="D907" s="17" t="s">
        <v>1342</v>
      </c>
    </row>
    <row r="908" spans="3:4">
      <c r="C908" s="16" t="s">
        <v>438</v>
      </c>
      <c r="D908" s="17" t="s">
        <v>949</v>
      </c>
    </row>
    <row r="909" spans="3:4">
      <c r="C909" s="16" t="s">
        <v>438</v>
      </c>
      <c r="D909" s="17" t="s">
        <v>1343</v>
      </c>
    </row>
    <row r="910" spans="3:4">
      <c r="C910" s="16" t="s">
        <v>438</v>
      </c>
      <c r="D910" s="17" t="s">
        <v>1344</v>
      </c>
    </row>
    <row r="911" spans="3:4">
      <c r="C911" s="16" t="s">
        <v>438</v>
      </c>
      <c r="D911" s="17" t="s">
        <v>1345</v>
      </c>
    </row>
    <row r="912" spans="3:4">
      <c r="C912" s="16" t="s">
        <v>438</v>
      </c>
      <c r="D912" s="17" t="s">
        <v>1346</v>
      </c>
    </row>
    <row r="913" spans="3:4">
      <c r="C913" s="16" t="s">
        <v>438</v>
      </c>
      <c r="D913" s="17" t="s">
        <v>1347</v>
      </c>
    </row>
    <row r="914" spans="3:4">
      <c r="C914" s="16" t="s">
        <v>438</v>
      </c>
      <c r="D914" s="17" t="s">
        <v>1348</v>
      </c>
    </row>
    <row r="915" spans="3:4">
      <c r="C915" s="16" t="s">
        <v>438</v>
      </c>
      <c r="D915" s="17" t="s">
        <v>1349</v>
      </c>
    </row>
    <row r="916" spans="3:4">
      <c r="C916" s="16" t="s">
        <v>440</v>
      </c>
      <c r="D916" s="17" t="s">
        <v>1350</v>
      </c>
    </row>
    <row r="917" spans="3:4">
      <c r="C917" s="16" t="s">
        <v>440</v>
      </c>
      <c r="D917" s="17" t="s">
        <v>1351</v>
      </c>
    </row>
    <row r="918" spans="3:4">
      <c r="C918" s="16" t="s">
        <v>440</v>
      </c>
      <c r="D918" s="17" t="s">
        <v>1352</v>
      </c>
    </row>
    <row r="919" spans="3:4">
      <c r="C919" s="16" t="s">
        <v>440</v>
      </c>
      <c r="D919" s="17" t="s">
        <v>1353</v>
      </c>
    </row>
    <row r="920" spans="3:4">
      <c r="C920" s="16" t="s">
        <v>440</v>
      </c>
      <c r="D920" s="17" t="s">
        <v>1354</v>
      </c>
    </row>
    <row r="921" spans="3:4">
      <c r="C921" s="16" t="s">
        <v>440</v>
      </c>
      <c r="D921" s="17" t="s">
        <v>1355</v>
      </c>
    </row>
    <row r="922" spans="3:4">
      <c r="C922" s="16" t="s">
        <v>440</v>
      </c>
      <c r="D922" s="17" t="s">
        <v>1356</v>
      </c>
    </row>
    <row r="923" spans="3:4">
      <c r="C923" s="16" t="s">
        <v>440</v>
      </c>
      <c r="D923" s="17" t="s">
        <v>1357</v>
      </c>
    </row>
    <row r="924" spans="3:4">
      <c r="C924" s="16" t="s">
        <v>440</v>
      </c>
      <c r="D924" s="17" t="s">
        <v>1358</v>
      </c>
    </row>
    <row r="925" spans="3:4">
      <c r="C925" s="16" t="s">
        <v>440</v>
      </c>
      <c r="D925" s="17" t="s">
        <v>1359</v>
      </c>
    </row>
    <row r="926" spans="3:4">
      <c r="C926" s="16" t="s">
        <v>440</v>
      </c>
      <c r="D926" s="17" t="s">
        <v>1360</v>
      </c>
    </row>
    <row r="927" spans="3:4">
      <c r="C927" s="16" t="s">
        <v>440</v>
      </c>
      <c r="D927" s="17" t="s">
        <v>1361</v>
      </c>
    </row>
    <row r="928" spans="3:4">
      <c r="C928" s="16" t="s">
        <v>440</v>
      </c>
      <c r="D928" s="17" t="s">
        <v>1362</v>
      </c>
    </row>
    <row r="929" spans="3:4">
      <c r="C929" s="16" t="s">
        <v>440</v>
      </c>
      <c r="D929" s="17" t="s">
        <v>1363</v>
      </c>
    </row>
    <row r="930" spans="3:4">
      <c r="C930" s="16" t="s">
        <v>440</v>
      </c>
      <c r="D930" s="17" t="s">
        <v>1364</v>
      </c>
    </row>
    <row r="931" spans="3:4">
      <c r="C931" s="16" t="s">
        <v>440</v>
      </c>
      <c r="D931" s="17" t="s">
        <v>1365</v>
      </c>
    </row>
    <row r="932" spans="3:4">
      <c r="C932" s="16" t="s">
        <v>440</v>
      </c>
      <c r="D932" s="17" t="s">
        <v>1366</v>
      </c>
    </row>
    <row r="933" spans="3:4">
      <c r="C933" s="16" t="s">
        <v>440</v>
      </c>
      <c r="D933" s="17" t="s">
        <v>1367</v>
      </c>
    </row>
    <row r="934" spans="3:4">
      <c r="C934" s="16" t="s">
        <v>440</v>
      </c>
      <c r="D934" s="17" t="s">
        <v>1368</v>
      </c>
    </row>
    <row r="935" spans="3:4">
      <c r="C935" s="16" t="s">
        <v>440</v>
      </c>
      <c r="D935" s="17" t="s">
        <v>1369</v>
      </c>
    </row>
    <row r="936" spans="3:4">
      <c r="C936" s="16" t="s">
        <v>440</v>
      </c>
      <c r="D936" s="17" t="s">
        <v>1370</v>
      </c>
    </row>
    <row r="937" spans="3:4">
      <c r="C937" s="16" t="s">
        <v>440</v>
      </c>
      <c r="D937" s="17" t="s">
        <v>1371</v>
      </c>
    </row>
    <row r="938" spans="3:4">
      <c r="C938" s="16" t="s">
        <v>440</v>
      </c>
      <c r="D938" s="17" t="s">
        <v>1372</v>
      </c>
    </row>
    <row r="939" spans="3:4">
      <c r="C939" s="16" t="s">
        <v>440</v>
      </c>
      <c r="D939" s="17" t="s">
        <v>1373</v>
      </c>
    </row>
    <row r="940" spans="3:4">
      <c r="C940" s="16" t="s">
        <v>440</v>
      </c>
      <c r="D940" s="17" t="s">
        <v>1374</v>
      </c>
    </row>
    <row r="941" spans="3:4">
      <c r="C941" s="16" t="s">
        <v>440</v>
      </c>
      <c r="D941" s="17" t="s">
        <v>1375</v>
      </c>
    </row>
    <row r="942" spans="3:4">
      <c r="C942" s="16" t="s">
        <v>440</v>
      </c>
      <c r="D942" s="17" t="s">
        <v>1376</v>
      </c>
    </row>
    <row r="943" spans="3:4">
      <c r="C943" s="16" t="s">
        <v>440</v>
      </c>
      <c r="D943" s="17" t="s">
        <v>1377</v>
      </c>
    </row>
    <row r="944" spans="3:4">
      <c r="C944" s="16" t="s">
        <v>440</v>
      </c>
      <c r="D944" s="17" t="s">
        <v>1378</v>
      </c>
    </row>
    <row r="945" spans="3:4">
      <c r="C945" s="16" t="s">
        <v>440</v>
      </c>
      <c r="D945" s="17" t="s">
        <v>1379</v>
      </c>
    </row>
    <row r="946" spans="3:4">
      <c r="C946" s="16" t="s">
        <v>440</v>
      </c>
      <c r="D946" s="17" t="s">
        <v>1380</v>
      </c>
    </row>
    <row r="947" spans="3:4">
      <c r="C947" s="16" t="s">
        <v>440</v>
      </c>
      <c r="D947" s="17" t="s">
        <v>609</v>
      </c>
    </row>
    <row r="948" spans="3:4">
      <c r="C948" s="16" t="s">
        <v>440</v>
      </c>
      <c r="D948" s="17" t="s">
        <v>1381</v>
      </c>
    </row>
    <row r="949" spans="3:4">
      <c r="C949" s="16" t="s">
        <v>440</v>
      </c>
      <c r="D949" s="17" t="s">
        <v>1382</v>
      </c>
    </row>
    <row r="950" spans="3:4">
      <c r="C950" s="16" t="s">
        <v>440</v>
      </c>
      <c r="D950" s="17" t="s">
        <v>1383</v>
      </c>
    </row>
    <row r="951" spans="3:4">
      <c r="C951" s="16" t="s">
        <v>440</v>
      </c>
      <c r="D951" s="17" t="s">
        <v>1384</v>
      </c>
    </row>
    <row r="952" spans="3:4">
      <c r="C952" s="16" t="s">
        <v>440</v>
      </c>
      <c r="D952" s="17" t="s">
        <v>1385</v>
      </c>
    </row>
    <row r="953" spans="3:4">
      <c r="C953" s="16" t="s">
        <v>440</v>
      </c>
      <c r="D953" s="17" t="s">
        <v>1386</v>
      </c>
    </row>
    <row r="954" spans="3:4">
      <c r="C954" s="16" t="s">
        <v>440</v>
      </c>
      <c r="D954" s="17" t="s">
        <v>1387</v>
      </c>
    </row>
    <row r="955" spans="3:4">
      <c r="C955" s="16" t="s">
        <v>440</v>
      </c>
      <c r="D955" s="17" t="s">
        <v>1388</v>
      </c>
    </row>
    <row r="956" spans="3:4">
      <c r="C956" s="16" t="s">
        <v>440</v>
      </c>
      <c r="D956" s="17" t="s">
        <v>1389</v>
      </c>
    </row>
    <row r="957" spans="3:4">
      <c r="C957" s="16" t="s">
        <v>440</v>
      </c>
      <c r="D957" s="17" t="s">
        <v>1390</v>
      </c>
    </row>
    <row r="958" spans="3:4">
      <c r="C958" s="16" t="s">
        <v>442</v>
      </c>
      <c r="D958" s="17" t="s">
        <v>1391</v>
      </c>
    </row>
    <row r="959" spans="3:4">
      <c r="C959" s="16" t="s">
        <v>442</v>
      </c>
      <c r="D959" s="17" t="s">
        <v>1392</v>
      </c>
    </row>
    <row r="960" spans="3:4">
      <c r="C960" s="16" t="s">
        <v>442</v>
      </c>
      <c r="D960" s="17" t="s">
        <v>1393</v>
      </c>
    </row>
    <row r="961" spans="3:4">
      <c r="C961" s="16" t="s">
        <v>442</v>
      </c>
      <c r="D961" s="17" t="s">
        <v>1394</v>
      </c>
    </row>
    <row r="962" spans="3:4">
      <c r="C962" s="16" t="s">
        <v>442</v>
      </c>
      <c r="D962" s="17" t="s">
        <v>1395</v>
      </c>
    </row>
    <row r="963" spans="3:4">
      <c r="C963" s="16" t="s">
        <v>442</v>
      </c>
      <c r="D963" s="17" t="s">
        <v>1396</v>
      </c>
    </row>
    <row r="964" spans="3:4">
      <c r="C964" s="16" t="s">
        <v>442</v>
      </c>
      <c r="D964" s="17" t="s">
        <v>1397</v>
      </c>
    </row>
    <row r="965" spans="3:4">
      <c r="C965" s="16" t="s">
        <v>442</v>
      </c>
      <c r="D965" s="17" t="s">
        <v>1398</v>
      </c>
    </row>
    <row r="966" spans="3:4">
      <c r="C966" s="16" t="s">
        <v>442</v>
      </c>
      <c r="D966" s="17" t="s">
        <v>1399</v>
      </c>
    </row>
    <row r="967" spans="3:4">
      <c r="C967" s="16" t="s">
        <v>442</v>
      </c>
      <c r="D967" s="17" t="s">
        <v>1400</v>
      </c>
    </row>
    <row r="968" spans="3:4">
      <c r="C968" s="16" t="s">
        <v>442</v>
      </c>
      <c r="D968" s="17" t="s">
        <v>1401</v>
      </c>
    </row>
    <row r="969" spans="3:4">
      <c r="C969" s="16" t="s">
        <v>442</v>
      </c>
      <c r="D969" s="17" t="s">
        <v>1402</v>
      </c>
    </row>
    <row r="970" spans="3:4">
      <c r="C970" s="16" t="s">
        <v>442</v>
      </c>
      <c r="D970" s="17" t="s">
        <v>1403</v>
      </c>
    </row>
    <row r="971" spans="3:4">
      <c r="C971" s="16" t="s">
        <v>442</v>
      </c>
      <c r="D971" s="17" t="s">
        <v>1404</v>
      </c>
    </row>
    <row r="972" spans="3:4">
      <c r="C972" s="16" t="s">
        <v>442</v>
      </c>
      <c r="D972" s="17" t="s">
        <v>1405</v>
      </c>
    </row>
    <row r="973" spans="3:4">
      <c r="C973" s="16" t="s">
        <v>442</v>
      </c>
      <c r="D973" s="17" t="s">
        <v>1406</v>
      </c>
    </row>
    <row r="974" spans="3:4">
      <c r="C974" s="16" t="s">
        <v>442</v>
      </c>
      <c r="D974" s="17" t="s">
        <v>1407</v>
      </c>
    </row>
    <row r="975" spans="3:4">
      <c r="C975" s="16" t="s">
        <v>442</v>
      </c>
      <c r="D975" s="17" t="s">
        <v>1408</v>
      </c>
    </row>
    <row r="976" spans="3:4">
      <c r="C976" s="16" t="s">
        <v>442</v>
      </c>
      <c r="D976" s="17" t="s">
        <v>1409</v>
      </c>
    </row>
    <row r="977" spans="3:4">
      <c r="C977" s="16" t="s">
        <v>442</v>
      </c>
      <c r="D977" s="17" t="s">
        <v>1410</v>
      </c>
    </row>
    <row r="978" spans="3:4">
      <c r="C978" s="16" t="s">
        <v>442</v>
      </c>
      <c r="D978" s="17" t="s">
        <v>1411</v>
      </c>
    </row>
    <row r="979" spans="3:4">
      <c r="C979" s="16" t="s">
        <v>442</v>
      </c>
      <c r="D979" s="17" t="s">
        <v>1412</v>
      </c>
    </row>
    <row r="980" spans="3:4">
      <c r="C980" s="16" t="s">
        <v>442</v>
      </c>
      <c r="D980" s="17" t="s">
        <v>1413</v>
      </c>
    </row>
    <row r="981" spans="3:4">
      <c r="C981" s="16" t="s">
        <v>442</v>
      </c>
      <c r="D981" s="17" t="s">
        <v>1414</v>
      </c>
    </row>
    <row r="982" spans="3:4">
      <c r="C982" s="16" t="s">
        <v>442</v>
      </c>
      <c r="D982" s="17" t="s">
        <v>1415</v>
      </c>
    </row>
    <row r="983" spans="3:4">
      <c r="C983" s="16" t="s">
        <v>442</v>
      </c>
      <c r="D983" s="17" t="s">
        <v>1416</v>
      </c>
    </row>
    <row r="984" spans="3:4">
      <c r="C984" s="16" t="s">
        <v>442</v>
      </c>
      <c r="D984" s="17" t="s">
        <v>1417</v>
      </c>
    </row>
    <row r="985" spans="3:4">
      <c r="C985" s="16" t="s">
        <v>442</v>
      </c>
      <c r="D985" s="17" t="s">
        <v>1418</v>
      </c>
    </row>
    <row r="986" spans="3:4">
      <c r="C986" s="16" t="s">
        <v>442</v>
      </c>
      <c r="D986" s="17" t="s">
        <v>1419</v>
      </c>
    </row>
    <row r="987" spans="3:4">
      <c r="C987" s="16" t="s">
        <v>442</v>
      </c>
      <c r="D987" s="17" t="s">
        <v>602</v>
      </c>
    </row>
    <row r="988" spans="3:4">
      <c r="C988" s="16" t="s">
        <v>442</v>
      </c>
      <c r="D988" s="17" t="s">
        <v>1420</v>
      </c>
    </row>
    <row r="989" spans="3:4">
      <c r="C989" s="16" t="s">
        <v>442</v>
      </c>
      <c r="D989" s="17" t="s">
        <v>1421</v>
      </c>
    </row>
    <row r="990" spans="3:4">
      <c r="C990" s="16" t="s">
        <v>442</v>
      </c>
      <c r="D990" s="17" t="s">
        <v>1422</v>
      </c>
    </row>
    <row r="991" spans="3:4">
      <c r="C991" s="16" t="s">
        <v>442</v>
      </c>
      <c r="D991" s="17" t="s">
        <v>1423</v>
      </c>
    </row>
    <row r="992" spans="3:4">
      <c r="C992" s="16" t="s">
        <v>442</v>
      </c>
      <c r="D992" s="17" t="s">
        <v>487</v>
      </c>
    </row>
    <row r="993" spans="3:4">
      <c r="C993" s="16" t="s">
        <v>444</v>
      </c>
      <c r="D993" s="17" t="s">
        <v>1424</v>
      </c>
    </row>
    <row r="994" spans="3:4">
      <c r="C994" s="16" t="s">
        <v>444</v>
      </c>
      <c r="D994" s="17" t="s">
        <v>1425</v>
      </c>
    </row>
    <row r="995" spans="3:4">
      <c r="C995" s="16" t="s">
        <v>444</v>
      </c>
      <c r="D995" s="17" t="s">
        <v>1426</v>
      </c>
    </row>
    <row r="996" spans="3:4">
      <c r="C996" s="16" t="s">
        <v>444</v>
      </c>
      <c r="D996" s="17" t="s">
        <v>1427</v>
      </c>
    </row>
    <row r="997" spans="3:4">
      <c r="C997" s="16" t="s">
        <v>444</v>
      </c>
      <c r="D997" s="17" t="s">
        <v>1428</v>
      </c>
    </row>
    <row r="998" spans="3:4">
      <c r="C998" s="16" t="s">
        <v>444</v>
      </c>
      <c r="D998" s="17" t="s">
        <v>1429</v>
      </c>
    </row>
    <row r="999" spans="3:4">
      <c r="C999" s="16" t="s">
        <v>444</v>
      </c>
      <c r="D999" s="17" t="s">
        <v>1430</v>
      </c>
    </row>
    <row r="1000" spans="3:4">
      <c r="C1000" s="16" t="s">
        <v>444</v>
      </c>
      <c r="D1000" s="17" t="s">
        <v>1431</v>
      </c>
    </row>
    <row r="1001" spans="3:4">
      <c r="C1001" s="16" t="s">
        <v>444</v>
      </c>
      <c r="D1001" s="17" t="s">
        <v>1432</v>
      </c>
    </row>
    <row r="1002" spans="3:4">
      <c r="C1002" s="16" t="s">
        <v>444</v>
      </c>
      <c r="D1002" s="17" t="s">
        <v>1433</v>
      </c>
    </row>
    <row r="1003" spans="3:4">
      <c r="C1003" s="16" t="s">
        <v>444</v>
      </c>
      <c r="D1003" s="17" t="s">
        <v>1434</v>
      </c>
    </row>
    <row r="1004" spans="3:4">
      <c r="C1004" s="16" t="s">
        <v>444</v>
      </c>
      <c r="D1004" s="17" t="s">
        <v>1435</v>
      </c>
    </row>
    <row r="1005" spans="3:4">
      <c r="C1005" s="16" t="s">
        <v>444</v>
      </c>
      <c r="D1005" s="17" t="s">
        <v>1436</v>
      </c>
    </row>
    <row r="1006" spans="3:4">
      <c r="C1006" s="16" t="s">
        <v>444</v>
      </c>
      <c r="D1006" s="17" t="s">
        <v>1437</v>
      </c>
    </row>
    <row r="1007" spans="3:4">
      <c r="C1007" s="16" t="s">
        <v>444</v>
      </c>
      <c r="D1007" s="17" t="s">
        <v>1438</v>
      </c>
    </row>
    <row r="1008" spans="3:4">
      <c r="C1008" s="16" t="s">
        <v>444</v>
      </c>
      <c r="D1008" s="17" t="s">
        <v>1439</v>
      </c>
    </row>
    <row r="1009" spans="3:4">
      <c r="C1009" s="16" t="s">
        <v>444</v>
      </c>
      <c r="D1009" s="17" t="s">
        <v>1440</v>
      </c>
    </row>
    <row r="1010" spans="3:4">
      <c r="C1010" s="16" t="s">
        <v>444</v>
      </c>
      <c r="D1010" s="17" t="s">
        <v>1441</v>
      </c>
    </row>
    <row r="1011" spans="3:4">
      <c r="C1011" s="16" t="s">
        <v>444</v>
      </c>
      <c r="D1011" s="17" t="s">
        <v>1442</v>
      </c>
    </row>
    <row r="1012" spans="3:4">
      <c r="C1012" s="16" t="s">
        <v>444</v>
      </c>
      <c r="D1012" s="17" t="s">
        <v>1443</v>
      </c>
    </row>
    <row r="1013" spans="3:4">
      <c r="C1013" s="16" t="s">
        <v>444</v>
      </c>
      <c r="D1013" s="17" t="s">
        <v>1444</v>
      </c>
    </row>
    <row r="1014" spans="3:4">
      <c r="C1014" s="16" t="s">
        <v>444</v>
      </c>
      <c r="D1014" s="17" t="s">
        <v>1445</v>
      </c>
    </row>
    <row r="1015" spans="3:4">
      <c r="C1015" s="16" t="s">
        <v>444</v>
      </c>
      <c r="D1015" s="17" t="s">
        <v>1446</v>
      </c>
    </row>
    <row r="1016" spans="3:4">
      <c r="C1016" s="16" t="s">
        <v>444</v>
      </c>
      <c r="D1016" s="17" t="s">
        <v>1447</v>
      </c>
    </row>
    <row r="1017" spans="3:4">
      <c r="C1017" s="16" t="s">
        <v>444</v>
      </c>
      <c r="D1017" s="17" t="s">
        <v>1448</v>
      </c>
    </row>
    <row r="1018" spans="3:4">
      <c r="C1018" s="16" t="s">
        <v>444</v>
      </c>
      <c r="D1018" s="17" t="s">
        <v>1449</v>
      </c>
    </row>
    <row r="1019" spans="3:4">
      <c r="C1019" s="16" t="s">
        <v>444</v>
      </c>
      <c r="D1019" s="17" t="s">
        <v>1450</v>
      </c>
    </row>
    <row r="1020" spans="3:4">
      <c r="C1020" s="16" t="s">
        <v>444</v>
      </c>
      <c r="D1020" s="17" t="s">
        <v>1451</v>
      </c>
    </row>
    <row r="1021" spans="3:4">
      <c r="C1021" s="16" t="s">
        <v>444</v>
      </c>
      <c r="D1021" s="17" t="s">
        <v>1452</v>
      </c>
    </row>
    <row r="1022" spans="3:4">
      <c r="C1022" s="16" t="s">
        <v>444</v>
      </c>
      <c r="D1022" s="17" t="s">
        <v>1453</v>
      </c>
    </row>
    <row r="1023" spans="3:4">
      <c r="C1023" s="16" t="s">
        <v>444</v>
      </c>
      <c r="D1023" s="17" t="s">
        <v>1454</v>
      </c>
    </row>
    <row r="1024" spans="3:4">
      <c r="C1024" s="16" t="s">
        <v>444</v>
      </c>
      <c r="D1024" s="17" t="s">
        <v>1455</v>
      </c>
    </row>
    <row r="1025" spans="3:4">
      <c r="C1025" s="16" t="s">
        <v>444</v>
      </c>
      <c r="D1025" s="17" t="s">
        <v>1456</v>
      </c>
    </row>
    <row r="1026" spans="3:4">
      <c r="C1026" s="16" t="s">
        <v>444</v>
      </c>
      <c r="D1026" s="17" t="s">
        <v>1457</v>
      </c>
    </row>
    <row r="1027" spans="3:4">
      <c r="C1027" s="16" t="s">
        <v>444</v>
      </c>
      <c r="D1027" s="17" t="s">
        <v>1458</v>
      </c>
    </row>
    <row r="1028" spans="3:4">
      <c r="C1028" s="16" t="s">
        <v>444</v>
      </c>
      <c r="D1028" s="17" t="s">
        <v>1459</v>
      </c>
    </row>
    <row r="1029" spans="3:4">
      <c r="C1029" s="16" t="s">
        <v>444</v>
      </c>
      <c r="D1029" s="17" t="s">
        <v>1460</v>
      </c>
    </row>
    <row r="1030" spans="3:4">
      <c r="C1030" s="16" t="s">
        <v>444</v>
      </c>
      <c r="D1030" s="17" t="s">
        <v>1461</v>
      </c>
    </row>
    <row r="1031" spans="3:4">
      <c r="C1031" s="16" t="s">
        <v>444</v>
      </c>
      <c r="D1031" s="17" t="s">
        <v>1462</v>
      </c>
    </row>
    <row r="1032" spans="3:4">
      <c r="C1032" s="16" t="s">
        <v>444</v>
      </c>
      <c r="D1032" s="17" t="s">
        <v>1463</v>
      </c>
    </row>
    <row r="1033" spans="3:4">
      <c r="C1033" s="16" t="s">
        <v>444</v>
      </c>
      <c r="D1033" s="17" t="s">
        <v>1464</v>
      </c>
    </row>
    <row r="1034" spans="3:4">
      <c r="C1034" s="16" t="s">
        <v>444</v>
      </c>
      <c r="D1034" s="17" t="s">
        <v>1465</v>
      </c>
    </row>
    <row r="1035" spans="3:4">
      <c r="C1035" s="16" t="s">
        <v>444</v>
      </c>
      <c r="D1035" s="17" t="s">
        <v>1466</v>
      </c>
    </row>
    <row r="1036" spans="3:4">
      <c r="C1036" s="16" t="s">
        <v>444</v>
      </c>
      <c r="D1036" s="17" t="s">
        <v>1467</v>
      </c>
    </row>
    <row r="1037" spans="3:4">
      <c r="C1037" s="16" t="s">
        <v>444</v>
      </c>
      <c r="D1037" s="17" t="s">
        <v>1468</v>
      </c>
    </row>
    <row r="1038" spans="3:4">
      <c r="C1038" s="16" t="s">
        <v>444</v>
      </c>
      <c r="D1038" s="17" t="s">
        <v>1469</v>
      </c>
    </row>
    <row r="1039" spans="3:4">
      <c r="C1039" s="16" t="s">
        <v>444</v>
      </c>
      <c r="D1039" s="17" t="s">
        <v>1470</v>
      </c>
    </row>
    <row r="1040" spans="3:4">
      <c r="C1040" s="16" t="s">
        <v>444</v>
      </c>
      <c r="D1040" s="17" t="s">
        <v>1471</v>
      </c>
    </row>
    <row r="1041" spans="3:4">
      <c r="C1041" s="16" t="s">
        <v>444</v>
      </c>
      <c r="D1041" s="17" t="s">
        <v>1246</v>
      </c>
    </row>
    <row r="1042" spans="3:4">
      <c r="C1042" s="16" t="s">
        <v>444</v>
      </c>
      <c r="D1042" s="17" t="s">
        <v>1472</v>
      </c>
    </row>
    <row r="1043" spans="3:4">
      <c r="C1043" s="16" t="s">
        <v>444</v>
      </c>
      <c r="D1043" s="17" t="s">
        <v>1473</v>
      </c>
    </row>
    <row r="1044" spans="3:4">
      <c r="C1044" s="16" t="s">
        <v>444</v>
      </c>
      <c r="D1044" s="17" t="s">
        <v>1474</v>
      </c>
    </row>
    <row r="1045" spans="3:4">
      <c r="C1045" s="16" t="s">
        <v>444</v>
      </c>
      <c r="D1045" s="17" t="s">
        <v>1475</v>
      </c>
    </row>
    <row r="1046" spans="3:4">
      <c r="C1046" s="16" t="s">
        <v>444</v>
      </c>
      <c r="D1046" s="17" t="s">
        <v>1476</v>
      </c>
    </row>
    <row r="1047" spans="3:4">
      <c r="C1047" s="16" t="s">
        <v>446</v>
      </c>
      <c r="D1047" s="17" t="s">
        <v>1477</v>
      </c>
    </row>
    <row r="1048" spans="3:4">
      <c r="C1048" s="16" t="s">
        <v>446</v>
      </c>
      <c r="D1048" s="17" t="s">
        <v>1478</v>
      </c>
    </row>
    <row r="1049" spans="3:4">
      <c r="C1049" s="16" t="s">
        <v>446</v>
      </c>
      <c r="D1049" s="17" t="s">
        <v>1479</v>
      </c>
    </row>
    <row r="1050" spans="3:4">
      <c r="C1050" s="16" t="s">
        <v>446</v>
      </c>
      <c r="D1050" s="17" t="s">
        <v>1480</v>
      </c>
    </row>
    <row r="1051" spans="3:4">
      <c r="C1051" s="16" t="s">
        <v>446</v>
      </c>
      <c r="D1051" s="17" t="s">
        <v>1481</v>
      </c>
    </row>
    <row r="1052" spans="3:4">
      <c r="C1052" s="16" t="s">
        <v>446</v>
      </c>
      <c r="D1052" s="17" t="s">
        <v>1482</v>
      </c>
    </row>
    <row r="1053" spans="3:4">
      <c r="C1053" s="16" t="s">
        <v>446</v>
      </c>
      <c r="D1053" s="17" t="s">
        <v>1483</v>
      </c>
    </row>
    <row r="1054" spans="3:4">
      <c r="C1054" s="16" t="s">
        <v>446</v>
      </c>
      <c r="D1054" s="17" t="s">
        <v>1484</v>
      </c>
    </row>
    <row r="1055" spans="3:4">
      <c r="C1055" s="16" t="s">
        <v>446</v>
      </c>
      <c r="D1055" s="17" t="s">
        <v>1485</v>
      </c>
    </row>
    <row r="1056" spans="3:4">
      <c r="C1056" s="16" t="s">
        <v>446</v>
      </c>
      <c r="D1056" s="17" t="s">
        <v>1486</v>
      </c>
    </row>
    <row r="1057" spans="3:4">
      <c r="C1057" s="16" t="s">
        <v>446</v>
      </c>
      <c r="D1057" s="17" t="s">
        <v>1487</v>
      </c>
    </row>
    <row r="1058" spans="3:4">
      <c r="C1058" s="16" t="s">
        <v>446</v>
      </c>
      <c r="D1058" s="17" t="s">
        <v>1488</v>
      </c>
    </row>
    <row r="1059" spans="3:4">
      <c r="C1059" s="16" t="s">
        <v>446</v>
      </c>
      <c r="D1059" s="17" t="s">
        <v>1489</v>
      </c>
    </row>
    <row r="1060" spans="3:4">
      <c r="C1060" s="16" t="s">
        <v>446</v>
      </c>
      <c r="D1060" s="17" t="s">
        <v>1490</v>
      </c>
    </row>
    <row r="1061" spans="3:4">
      <c r="C1061" s="16" t="s">
        <v>446</v>
      </c>
      <c r="D1061" s="17" t="s">
        <v>1491</v>
      </c>
    </row>
    <row r="1062" spans="3:4">
      <c r="C1062" s="16" t="s">
        <v>446</v>
      </c>
      <c r="D1062" s="17" t="s">
        <v>1492</v>
      </c>
    </row>
    <row r="1063" spans="3:4">
      <c r="C1063" s="16" t="s">
        <v>446</v>
      </c>
      <c r="D1063" s="17" t="s">
        <v>1493</v>
      </c>
    </row>
    <row r="1064" spans="3:4">
      <c r="C1064" s="16" t="s">
        <v>446</v>
      </c>
      <c r="D1064" s="17" t="s">
        <v>782</v>
      </c>
    </row>
    <row r="1065" spans="3:4">
      <c r="C1065" s="16" t="s">
        <v>446</v>
      </c>
      <c r="D1065" s="17" t="s">
        <v>1494</v>
      </c>
    </row>
    <row r="1066" spans="3:4">
      <c r="C1066" s="16" t="s">
        <v>446</v>
      </c>
      <c r="D1066" s="17" t="s">
        <v>1495</v>
      </c>
    </row>
    <row r="1067" spans="3:4">
      <c r="C1067" s="16" t="s">
        <v>446</v>
      </c>
      <c r="D1067" s="17" t="s">
        <v>956</v>
      </c>
    </row>
    <row r="1068" spans="3:4">
      <c r="C1068" s="16" t="s">
        <v>446</v>
      </c>
      <c r="D1068" s="17" t="s">
        <v>1496</v>
      </c>
    </row>
    <row r="1069" spans="3:4">
      <c r="C1069" s="16" t="s">
        <v>446</v>
      </c>
      <c r="D1069" s="17" t="s">
        <v>1497</v>
      </c>
    </row>
    <row r="1070" spans="3:4">
      <c r="C1070" s="16" t="s">
        <v>446</v>
      </c>
      <c r="D1070" s="17" t="s">
        <v>1498</v>
      </c>
    </row>
    <row r="1071" spans="3:4">
      <c r="C1071" s="16" t="s">
        <v>446</v>
      </c>
      <c r="D1071" s="17" t="s">
        <v>1499</v>
      </c>
    </row>
    <row r="1072" spans="3:4">
      <c r="C1072" s="16" t="s">
        <v>446</v>
      </c>
      <c r="D1072" s="17" t="s">
        <v>1500</v>
      </c>
    </row>
    <row r="1073" spans="3:4">
      <c r="C1073" s="16" t="s">
        <v>446</v>
      </c>
      <c r="D1073" s="17" t="s">
        <v>1501</v>
      </c>
    </row>
    <row r="1074" spans="3:4">
      <c r="C1074" s="16" t="s">
        <v>446</v>
      </c>
      <c r="D1074" s="17" t="s">
        <v>1502</v>
      </c>
    </row>
    <row r="1075" spans="3:4">
      <c r="C1075" s="16" t="s">
        <v>446</v>
      </c>
      <c r="D1075" s="17" t="s">
        <v>1503</v>
      </c>
    </row>
    <row r="1076" spans="3:4">
      <c r="C1076" s="16" t="s">
        <v>448</v>
      </c>
      <c r="D1076" s="17" t="s">
        <v>1504</v>
      </c>
    </row>
    <row r="1077" spans="3:4">
      <c r="C1077" s="16" t="s">
        <v>448</v>
      </c>
      <c r="D1077" s="17" t="s">
        <v>1505</v>
      </c>
    </row>
    <row r="1078" spans="3:4">
      <c r="C1078" s="16" t="s">
        <v>448</v>
      </c>
      <c r="D1078" s="17" t="s">
        <v>1506</v>
      </c>
    </row>
    <row r="1079" spans="3:4">
      <c r="C1079" s="16" t="s">
        <v>448</v>
      </c>
      <c r="D1079" s="17" t="s">
        <v>1507</v>
      </c>
    </row>
    <row r="1080" spans="3:4">
      <c r="C1080" s="16" t="s">
        <v>448</v>
      </c>
      <c r="D1080" s="17" t="s">
        <v>1508</v>
      </c>
    </row>
    <row r="1081" spans="3:4">
      <c r="C1081" s="16" t="s">
        <v>448</v>
      </c>
      <c r="D1081" s="17" t="s">
        <v>1509</v>
      </c>
    </row>
    <row r="1082" spans="3:4">
      <c r="C1082" s="16" t="s">
        <v>448</v>
      </c>
      <c r="D1082" s="17" t="s">
        <v>1510</v>
      </c>
    </row>
    <row r="1083" spans="3:4">
      <c r="C1083" s="16" t="s">
        <v>448</v>
      </c>
      <c r="D1083" s="17" t="s">
        <v>1511</v>
      </c>
    </row>
    <row r="1084" spans="3:4">
      <c r="C1084" s="16" t="s">
        <v>448</v>
      </c>
      <c r="D1084" s="17" t="s">
        <v>1512</v>
      </c>
    </row>
    <row r="1085" spans="3:4">
      <c r="C1085" s="16" t="s">
        <v>448</v>
      </c>
      <c r="D1085" s="17" t="s">
        <v>1513</v>
      </c>
    </row>
    <row r="1086" spans="3:4">
      <c r="C1086" s="16" t="s">
        <v>448</v>
      </c>
      <c r="D1086" s="17" t="s">
        <v>1514</v>
      </c>
    </row>
    <row r="1087" spans="3:4">
      <c r="C1087" s="16" t="s">
        <v>448</v>
      </c>
      <c r="D1087" s="17" t="s">
        <v>1515</v>
      </c>
    </row>
    <row r="1088" spans="3:4">
      <c r="C1088" s="16" t="s">
        <v>448</v>
      </c>
      <c r="D1088" s="17" t="s">
        <v>1516</v>
      </c>
    </row>
    <row r="1089" spans="3:4">
      <c r="C1089" s="16" t="s">
        <v>448</v>
      </c>
      <c r="D1089" s="17" t="s">
        <v>1517</v>
      </c>
    </row>
    <row r="1090" spans="3:4">
      <c r="C1090" s="16" t="s">
        <v>448</v>
      </c>
      <c r="D1090" s="17" t="s">
        <v>1518</v>
      </c>
    </row>
    <row r="1091" spans="3:4">
      <c r="C1091" s="16" t="s">
        <v>448</v>
      </c>
      <c r="D1091" s="17" t="s">
        <v>1519</v>
      </c>
    </row>
    <row r="1092" spans="3:4">
      <c r="C1092" s="16" t="s">
        <v>448</v>
      </c>
      <c r="D1092" s="17" t="s">
        <v>1520</v>
      </c>
    </row>
    <row r="1093" spans="3:4">
      <c r="C1093" s="16" t="s">
        <v>448</v>
      </c>
      <c r="D1093" s="17" t="s">
        <v>1521</v>
      </c>
    </row>
    <row r="1094" spans="3:4">
      <c r="C1094" s="16" t="s">
        <v>448</v>
      </c>
      <c r="D1094" s="17" t="s">
        <v>1522</v>
      </c>
    </row>
    <row r="1095" spans="3:4">
      <c r="C1095" s="16" t="s">
        <v>450</v>
      </c>
      <c r="D1095" s="17" t="s">
        <v>1523</v>
      </c>
    </row>
    <row r="1096" spans="3:4">
      <c r="C1096" s="16" t="s">
        <v>450</v>
      </c>
      <c r="D1096" s="17" t="s">
        <v>1524</v>
      </c>
    </row>
    <row r="1097" spans="3:4">
      <c r="C1097" s="16" t="s">
        <v>450</v>
      </c>
      <c r="D1097" s="17" t="s">
        <v>1525</v>
      </c>
    </row>
    <row r="1098" spans="3:4">
      <c r="C1098" s="16" t="s">
        <v>450</v>
      </c>
      <c r="D1098" s="17" t="s">
        <v>1526</v>
      </c>
    </row>
    <row r="1099" spans="3:4">
      <c r="C1099" s="16" t="s">
        <v>450</v>
      </c>
      <c r="D1099" s="17" t="s">
        <v>1527</v>
      </c>
    </row>
    <row r="1100" spans="3:4">
      <c r="C1100" s="16" t="s">
        <v>450</v>
      </c>
      <c r="D1100" s="17" t="s">
        <v>1528</v>
      </c>
    </row>
    <row r="1101" spans="3:4">
      <c r="C1101" s="16" t="s">
        <v>450</v>
      </c>
      <c r="D1101" s="17" t="s">
        <v>1529</v>
      </c>
    </row>
    <row r="1102" spans="3:4">
      <c r="C1102" s="16" t="s">
        <v>450</v>
      </c>
      <c r="D1102" s="17" t="s">
        <v>1530</v>
      </c>
    </row>
    <row r="1103" spans="3:4">
      <c r="C1103" s="16" t="s">
        <v>450</v>
      </c>
      <c r="D1103" s="17" t="s">
        <v>1531</v>
      </c>
    </row>
    <row r="1104" spans="3:4">
      <c r="C1104" s="16" t="s">
        <v>450</v>
      </c>
      <c r="D1104" s="17" t="s">
        <v>1532</v>
      </c>
    </row>
    <row r="1105" spans="3:4">
      <c r="C1105" s="16" t="s">
        <v>450</v>
      </c>
      <c r="D1105" s="17" t="s">
        <v>1533</v>
      </c>
    </row>
    <row r="1106" spans="3:4">
      <c r="C1106" s="16" t="s">
        <v>450</v>
      </c>
      <c r="D1106" s="17" t="s">
        <v>1534</v>
      </c>
    </row>
    <row r="1107" spans="3:4">
      <c r="C1107" s="16" t="s">
        <v>450</v>
      </c>
      <c r="D1107" s="17" t="s">
        <v>1535</v>
      </c>
    </row>
    <row r="1108" spans="3:4">
      <c r="C1108" s="16" t="s">
        <v>450</v>
      </c>
      <c r="D1108" s="17" t="s">
        <v>1536</v>
      </c>
    </row>
    <row r="1109" spans="3:4">
      <c r="C1109" s="16" t="s">
        <v>450</v>
      </c>
      <c r="D1109" s="17" t="s">
        <v>1537</v>
      </c>
    </row>
    <row r="1110" spans="3:4">
      <c r="C1110" s="16" t="s">
        <v>450</v>
      </c>
      <c r="D1110" s="17" t="s">
        <v>1538</v>
      </c>
    </row>
    <row r="1111" spans="3:4">
      <c r="C1111" s="16" t="s">
        <v>450</v>
      </c>
      <c r="D1111" s="17" t="s">
        <v>1539</v>
      </c>
    </row>
    <row r="1112" spans="3:4">
      <c r="C1112" s="16" t="s">
        <v>450</v>
      </c>
      <c r="D1112" s="17" t="s">
        <v>1540</v>
      </c>
    </row>
    <row r="1113" spans="3:4">
      <c r="C1113" s="16" t="s">
        <v>450</v>
      </c>
      <c r="D1113" s="17" t="s">
        <v>1541</v>
      </c>
    </row>
    <row r="1114" spans="3:4">
      <c r="C1114" s="16" t="s">
        <v>450</v>
      </c>
      <c r="D1114" s="17" t="s">
        <v>1542</v>
      </c>
    </row>
    <row r="1115" spans="3:4">
      <c r="C1115" s="16" t="s">
        <v>450</v>
      </c>
      <c r="D1115" s="17" t="s">
        <v>1543</v>
      </c>
    </row>
    <row r="1116" spans="3:4">
      <c r="C1116" s="16" t="s">
        <v>450</v>
      </c>
      <c r="D1116" s="17" t="s">
        <v>1544</v>
      </c>
    </row>
    <row r="1117" spans="3:4">
      <c r="C1117" s="16" t="s">
        <v>450</v>
      </c>
      <c r="D1117" s="17" t="s">
        <v>1545</v>
      </c>
    </row>
    <row r="1118" spans="3:4">
      <c r="C1118" s="16" t="s">
        <v>450</v>
      </c>
      <c r="D1118" s="17" t="s">
        <v>1546</v>
      </c>
    </row>
    <row r="1119" spans="3:4">
      <c r="C1119" s="16" t="s">
        <v>450</v>
      </c>
      <c r="D1119" s="17" t="s">
        <v>1547</v>
      </c>
    </row>
    <row r="1120" spans="3:4">
      <c r="C1120" s="16" t="s">
        <v>450</v>
      </c>
      <c r="D1120" s="17" t="s">
        <v>1548</v>
      </c>
    </row>
    <row r="1121" spans="3:4">
      <c r="C1121" s="16" t="s">
        <v>452</v>
      </c>
      <c r="D1121" s="17" t="s">
        <v>1549</v>
      </c>
    </row>
    <row r="1122" spans="3:4">
      <c r="C1122" s="16" t="s">
        <v>452</v>
      </c>
      <c r="D1122" s="17" t="s">
        <v>1550</v>
      </c>
    </row>
    <row r="1123" spans="3:4">
      <c r="C1123" s="16" t="s">
        <v>452</v>
      </c>
      <c r="D1123" s="17" t="s">
        <v>1551</v>
      </c>
    </row>
    <row r="1124" spans="3:4">
      <c r="C1124" s="16" t="s">
        <v>452</v>
      </c>
      <c r="D1124" s="17" t="s">
        <v>1552</v>
      </c>
    </row>
    <row r="1125" spans="3:4">
      <c r="C1125" s="16" t="s">
        <v>452</v>
      </c>
      <c r="D1125" s="17" t="s">
        <v>1553</v>
      </c>
    </row>
    <row r="1126" spans="3:4">
      <c r="C1126" s="16" t="s">
        <v>452</v>
      </c>
      <c r="D1126" s="17" t="s">
        <v>1554</v>
      </c>
    </row>
    <row r="1127" spans="3:4">
      <c r="C1127" s="16" t="s">
        <v>452</v>
      </c>
      <c r="D1127" s="17" t="s">
        <v>1555</v>
      </c>
    </row>
    <row r="1128" spans="3:4">
      <c r="C1128" s="16" t="s">
        <v>452</v>
      </c>
      <c r="D1128" s="17" t="s">
        <v>1556</v>
      </c>
    </row>
    <row r="1129" spans="3:4">
      <c r="C1129" s="16" t="s">
        <v>452</v>
      </c>
      <c r="D1129" s="17" t="s">
        <v>1557</v>
      </c>
    </row>
    <row r="1130" spans="3:4">
      <c r="C1130" s="16" t="s">
        <v>452</v>
      </c>
      <c r="D1130" s="17" t="s">
        <v>1558</v>
      </c>
    </row>
    <row r="1131" spans="3:4">
      <c r="C1131" s="16" t="s">
        <v>452</v>
      </c>
      <c r="D1131" s="17" t="s">
        <v>1559</v>
      </c>
    </row>
    <row r="1132" spans="3:4">
      <c r="C1132" s="16" t="s">
        <v>452</v>
      </c>
      <c r="D1132" s="17" t="s">
        <v>1560</v>
      </c>
    </row>
    <row r="1133" spans="3:4">
      <c r="C1133" s="16" t="s">
        <v>452</v>
      </c>
      <c r="D1133" s="17" t="s">
        <v>1561</v>
      </c>
    </row>
    <row r="1134" spans="3:4">
      <c r="C1134" s="16" t="s">
        <v>452</v>
      </c>
      <c r="D1134" s="17" t="s">
        <v>1562</v>
      </c>
    </row>
    <row r="1135" spans="3:4">
      <c r="C1135" s="16" t="s">
        <v>452</v>
      </c>
      <c r="D1135" s="17" t="s">
        <v>1563</v>
      </c>
    </row>
    <row r="1136" spans="3:4">
      <c r="C1136" s="16" t="s">
        <v>452</v>
      </c>
      <c r="D1136" s="17" t="s">
        <v>1564</v>
      </c>
    </row>
    <row r="1137" spans="3:4">
      <c r="C1137" s="16" t="s">
        <v>452</v>
      </c>
      <c r="D1137" s="17" t="s">
        <v>1565</v>
      </c>
    </row>
    <row r="1138" spans="3:4">
      <c r="C1138" s="16" t="s">
        <v>452</v>
      </c>
      <c r="D1138" s="17" t="s">
        <v>1566</v>
      </c>
    </row>
    <row r="1139" spans="3:4">
      <c r="C1139" s="16" t="s">
        <v>452</v>
      </c>
      <c r="D1139" s="17" t="s">
        <v>1567</v>
      </c>
    </row>
    <row r="1140" spans="3:4">
      <c r="C1140" s="16" t="s">
        <v>452</v>
      </c>
      <c r="D1140" s="17" t="s">
        <v>1568</v>
      </c>
    </row>
    <row r="1141" spans="3:4">
      <c r="C1141" s="16" t="s">
        <v>452</v>
      </c>
      <c r="D1141" s="17" t="s">
        <v>1569</v>
      </c>
    </row>
    <row r="1142" spans="3:4">
      <c r="C1142" s="16" t="s">
        <v>452</v>
      </c>
      <c r="D1142" s="17" t="s">
        <v>1570</v>
      </c>
    </row>
    <row r="1143" spans="3:4">
      <c r="C1143" s="16" t="s">
        <v>452</v>
      </c>
      <c r="D1143" s="17" t="s">
        <v>1571</v>
      </c>
    </row>
    <row r="1144" spans="3:4">
      <c r="C1144" s="16" t="s">
        <v>452</v>
      </c>
      <c r="D1144" s="17" t="s">
        <v>1572</v>
      </c>
    </row>
    <row r="1145" spans="3:4">
      <c r="C1145" s="16" t="s">
        <v>452</v>
      </c>
      <c r="D1145" s="17" t="s">
        <v>1573</v>
      </c>
    </row>
    <row r="1146" spans="3:4">
      <c r="C1146" s="16" t="s">
        <v>452</v>
      </c>
      <c r="D1146" s="17" t="s">
        <v>1574</v>
      </c>
    </row>
    <row r="1147" spans="3:4">
      <c r="C1147" s="16" t="s">
        <v>452</v>
      </c>
      <c r="D1147" s="17" t="s">
        <v>1575</v>
      </c>
    </row>
    <row r="1148" spans="3:4">
      <c r="C1148" s="16" t="s">
        <v>452</v>
      </c>
      <c r="D1148" s="17" t="s">
        <v>1576</v>
      </c>
    </row>
    <row r="1149" spans="3:4">
      <c r="C1149" s="16" t="s">
        <v>452</v>
      </c>
      <c r="D1149" s="17" t="s">
        <v>1577</v>
      </c>
    </row>
    <row r="1150" spans="3:4">
      <c r="C1150" s="16" t="s">
        <v>452</v>
      </c>
      <c r="D1150" s="17" t="s">
        <v>1578</v>
      </c>
    </row>
    <row r="1151" spans="3:4">
      <c r="C1151" s="16" t="s">
        <v>452</v>
      </c>
      <c r="D1151" s="17" t="s">
        <v>1579</v>
      </c>
    </row>
    <row r="1152" spans="3:4">
      <c r="C1152" s="16" t="s">
        <v>452</v>
      </c>
      <c r="D1152" s="17" t="s">
        <v>1580</v>
      </c>
    </row>
    <row r="1153" spans="3:4">
      <c r="C1153" s="16" t="s">
        <v>452</v>
      </c>
      <c r="D1153" s="17" t="s">
        <v>1581</v>
      </c>
    </row>
    <row r="1154" spans="3:4">
      <c r="C1154" s="16" t="s">
        <v>452</v>
      </c>
      <c r="D1154" s="17" t="s">
        <v>1582</v>
      </c>
    </row>
    <row r="1155" spans="3:4">
      <c r="C1155" s="16" t="s">
        <v>452</v>
      </c>
      <c r="D1155" s="17" t="s">
        <v>1583</v>
      </c>
    </row>
    <row r="1156" spans="3:4">
      <c r="C1156" s="16" t="s">
        <v>452</v>
      </c>
      <c r="D1156" s="17" t="s">
        <v>1584</v>
      </c>
    </row>
    <row r="1157" spans="3:4">
      <c r="C1157" s="16" t="s">
        <v>452</v>
      </c>
      <c r="D1157" s="17" t="s">
        <v>1585</v>
      </c>
    </row>
    <row r="1158" spans="3:4">
      <c r="C1158" s="16" t="s">
        <v>452</v>
      </c>
      <c r="D1158" s="17" t="s">
        <v>1586</v>
      </c>
    </row>
    <row r="1159" spans="3:4">
      <c r="C1159" s="16" t="s">
        <v>452</v>
      </c>
      <c r="D1159" s="17" t="s">
        <v>1587</v>
      </c>
    </row>
    <row r="1160" spans="3:4">
      <c r="C1160" s="16" t="s">
        <v>452</v>
      </c>
      <c r="D1160" s="17" t="s">
        <v>1588</v>
      </c>
    </row>
    <row r="1161" spans="3:4">
      <c r="C1161" s="16" t="s">
        <v>452</v>
      </c>
      <c r="D1161" s="17" t="s">
        <v>1589</v>
      </c>
    </row>
    <row r="1162" spans="3:4">
      <c r="C1162" s="16" t="s">
        <v>452</v>
      </c>
      <c r="D1162" s="17" t="s">
        <v>1590</v>
      </c>
    </row>
    <row r="1163" spans="3:4">
      <c r="C1163" s="16" t="s">
        <v>452</v>
      </c>
      <c r="D1163" s="17" t="s">
        <v>1591</v>
      </c>
    </row>
    <row r="1164" spans="3:4">
      <c r="C1164" s="16" t="s">
        <v>454</v>
      </c>
      <c r="D1164" s="17" t="s">
        <v>1592</v>
      </c>
    </row>
    <row r="1165" spans="3:4">
      <c r="C1165" s="16" t="s">
        <v>454</v>
      </c>
      <c r="D1165" s="17" t="s">
        <v>1593</v>
      </c>
    </row>
    <row r="1166" spans="3:4">
      <c r="C1166" s="16" t="s">
        <v>454</v>
      </c>
      <c r="D1166" s="17" t="s">
        <v>1594</v>
      </c>
    </row>
    <row r="1167" spans="3:4">
      <c r="C1167" s="16" t="s">
        <v>454</v>
      </c>
      <c r="D1167" s="17" t="s">
        <v>1595</v>
      </c>
    </row>
    <row r="1168" spans="3:4">
      <c r="C1168" s="16" t="s">
        <v>454</v>
      </c>
      <c r="D1168" s="17" t="s">
        <v>1596</v>
      </c>
    </row>
    <row r="1169" spans="3:4">
      <c r="C1169" s="16" t="s">
        <v>454</v>
      </c>
      <c r="D1169" s="17" t="s">
        <v>1597</v>
      </c>
    </row>
    <row r="1170" spans="3:4">
      <c r="C1170" s="16" t="s">
        <v>454</v>
      </c>
      <c r="D1170" s="17" t="s">
        <v>1598</v>
      </c>
    </row>
    <row r="1171" spans="3:4">
      <c r="C1171" s="16" t="s">
        <v>454</v>
      </c>
      <c r="D1171" s="17" t="s">
        <v>1599</v>
      </c>
    </row>
    <row r="1172" spans="3:4">
      <c r="C1172" s="16" t="s">
        <v>454</v>
      </c>
      <c r="D1172" s="17" t="s">
        <v>1600</v>
      </c>
    </row>
    <row r="1173" spans="3:4">
      <c r="C1173" s="16" t="s">
        <v>454</v>
      </c>
      <c r="D1173" s="17" t="s">
        <v>1601</v>
      </c>
    </row>
    <row r="1174" spans="3:4">
      <c r="C1174" s="16" t="s">
        <v>454</v>
      </c>
      <c r="D1174" s="17" t="s">
        <v>1602</v>
      </c>
    </row>
    <row r="1175" spans="3:4">
      <c r="C1175" s="16" t="s">
        <v>454</v>
      </c>
      <c r="D1175" s="17" t="s">
        <v>1603</v>
      </c>
    </row>
    <row r="1176" spans="3:4">
      <c r="C1176" s="16" t="s">
        <v>454</v>
      </c>
      <c r="D1176" s="17" t="s">
        <v>1604</v>
      </c>
    </row>
    <row r="1177" spans="3:4">
      <c r="C1177" s="16" t="s">
        <v>454</v>
      </c>
      <c r="D1177" s="17" t="s">
        <v>1605</v>
      </c>
    </row>
    <row r="1178" spans="3:4">
      <c r="C1178" s="16" t="s">
        <v>454</v>
      </c>
      <c r="D1178" s="17" t="s">
        <v>1606</v>
      </c>
    </row>
    <row r="1179" spans="3:4">
      <c r="C1179" s="16" t="s">
        <v>454</v>
      </c>
      <c r="D1179" s="17" t="s">
        <v>1607</v>
      </c>
    </row>
    <row r="1180" spans="3:4">
      <c r="C1180" s="16" t="s">
        <v>454</v>
      </c>
      <c r="D1180" s="17" t="s">
        <v>1608</v>
      </c>
    </row>
    <row r="1181" spans="3:4">
      <c r="C1181" s="16" t="s">
        <v>454</v>
      </c>
      <c r="D1181" s="17" t="s">
        <v>1609</v>
      </c>
    </row>
    <row r="1182" spans="3:4">
      <c r="C1182" s="16" t="s">
        <v>454</v>
      </c>
      <c r="D1182" s="17" t="s">
        <v>1610</v>
      </c>
    </row>
    <row r="1183" spans="3:4">
      <c r="C1183" s="16" t="s">
        <v>454</v>
      </c>
      <c r="D1183" s="17" t="s">
        <v>1611</v>
      </c>
    </row>
    <row r="1184" spans="3:4">
      <c r="C1184" s="16" t="s">
        <v>454</v>
      </c>
      <c r="D1184" s="17" t="s">
        <v>1612</v>
      </c>
    </row>
    <row r="1185" spans="3:4">
      <c r="C1185" s="16" t="s">
        <v>454</v>
      </c>
      <c r="D1185" s="17" t="s">
        <v>1613</v>
      </c>
    </row>
    <row r="1186" spans="3:4">
      <c r="C1186" s="16" t="s">
        <v>454</v>
      </c>
      <c r="D1186" s="17" t="s">
        <v>1614</v>
      </c>
    </row>
    <row r="1187" spans="3:4">
      <c r="C1187" s="16" t="s">
        <v>454</v>
      </c>
      <c r="D1187" s="17" t="s">
        <v>1615</v>
      </c>
    </row>
    <row r="1188" spans="3:4">
      <c r="C1188" s="16" t="s">
        <v>454</v>
      </c>
      <c r="D1188" s="17" t="s">
        <v>1616</v>
      </c>
    </row>
    <row r="1189" spans="3:4">
      <c r="C1189" s="16" t="s">
        <v>454</v>
      </c>
      <c r="D1189" s="17" t="s">
        <v>1617</v>
      </c>
    </row>
    <row r="1190" spans="3:4">
      <c r="C1190" s="16" t="s">
        <v>454</v>
      </c>
      <c r="D1190" s="17" t="s">
        <v>1618</v>
      </c>
    </row>
    <row r="1191" spans="3:4">
      <c r="C1191" s="16" t="s">
        <v>454</v>
      </c>
      <c r="D1191" s="17" t="s">
        <v>1619</v>
      </c>
    </row>
    <row r="1192" spans="3:4">
      <c r="C1192" s="16" t="s">
        <v>454</v>
      </c>
      <c r="D1192" s="17" t="s">
        <v>1620</v>
      </c>
    </row>
    <row r="1193" spans="3:4">
      <c r="C1193" s="16" t="s">
        <v>454</v>
      </c>
      <c r="D1193" s="17" t="s">
        <v>1621</v>
      </c>
    </row>
    <row r="1194" spans="3:4">
      <c r="C1194" s="16" t="s">
        <v>454</v>
      </c>
      <c r="D1194" s="17" t="s">
        <v>1622</v>
      </c>
    </row>
    <row r="1195" spans="3:4">
      <c r="C1195" s="16" t="s">
        <v>454</v>
      </c>
      <c r="D1195" s="17" t="s">
        <v>1623</v>
      </c>
    </row>
    <row r="1196" spans="3:4">
      <c r="C1196" s="16" t="s">
        <v>454</v>
      </c>
      <c r="D1196" s="17" t="s">
        <v>1624</v>
      </c>
    </row>
    <row r="1197" spans="3:4">
      <c r="C1197" s="16" t="s">
        <v>454</v>
      </c>
      <c r="D1197" s="17" t="s">
        <v>1625</v>
      </c>
    </row>
    <row r="1198" spans="3:4">
      <c r="C1198" s="16" t="s">
        <v>454</v>
      </c>
      <c r="D1198" s="17" t="s">
        <v>1626</v>
      </c>
    </row>
    <row r="1199" spans="3:4">
      <c r="C1199" s="16" t="s">
        <v>454</v>
      </c>
      <c r="D1199" s="17" t="s">
        <v>1627</v>
      </c>
    </row>
    <row r="1200" spans="3:4">
      <c r="C1200" s="16" t="s">
        <v>454</v>
      </c>
      <c r="D1200" s="17" t="s">
        <v>1589</v>
      </c>
    </row>
    <row r="1201" spans="3:4">
      <c r="C1201" s="16" t="s">
        <v>454</v>
      </c>
      <c r="D1201" s="17" t="s">
        <v>1628</v>
      </c>
    </row>
    <row r="1202" spans="3:4">
      <c r="C1202" s="16" t="s">
        <v>454</v>
      </c>
      <c r="D1202" s="17" t="s">
        <v>1629</v>
      </c>
    </row>
    <row r="1203" spans="3:4">
      <c r="C1203" s="16" t="s">
        <v>454</v>
      </c>
      <c r="D1203" s="17" t="s">
        <v>1630</v>
      </c>
    </row>
    <row r="1204" spans="3:4">
      <c r="C1204" s="16" t="s">
        <v>454</v>
      </c>
      <c r="D1204" s="17" t="s">
        <v>1631</v>
      </c>
    </row>
    <row r="1205" spans="3:4">
      <c r="C1205" s="16" t="s">
        <v>456</v>
      </c>
      <c r="D1205" s="17" t="s">
        <v>1632</v>
      </c>
    </row>
    <row r="1206" spans="3:4">
      <c r="C1206" s="16" t="s">
        <v>456</v>
      </c>
      <c r="D1206" s="17" t="s">
        <v>1633</v>
      </c>
    </row>
    <row r="1207" spans="3:4">
      <c r="C1207" s="16" t="s">
        <v>456</v>
      </c>
      <c r="D1207" s="17" t="s">
        <v>1634</v>
      </c>
    </row>
    <row r="1208" spans="3:4">
      <c r="C1208" s="16" t="s">
        <v>456</v>
      </c>
      <c r="D1208" s="17" t="s">
        <v>1635</v>
      </c>
    </row>
    <row r="1209" spans="3:4">
      <c r="C1209" s="16" t="s">
        <v>456</v>
      </c>
      <c r="D1209" s="17" t="s">
        <v>1636</v>
      </c>
    </row>
    <row r="1210" spans="3:4">
      <c r="C1210" s="16" t="s">
        <v>456</v>
      </c>
      <c r="D1210" s="17" t="s">
        <v>1637</v>
      </c>
    </row>
    <row r="1211" spans="3:4">
      <c r="C1211" s="16" t="s">
        <v>456</v>
      </c>
      <c r="D1211" s="17" t="s">
        <v>1638</v>
      </c>
    </row>
    <row r="1212" spans="3:4">
      <c r="C1212" s="16" t="s">
        <v>456</v>
      </c>
      <c r="D1212" s="17" t="s">
        <v>1639</v>
      </c>
    </row>
    <row r="1213" spans="3:4">
      <c r="C1213" s="16" t="s">
        <v>456</v>
      </c>
      <c r="D1213" s="17" t="s">
        <v>1640</v>
      </c>
    </row>
    <row r="1214" spans="3:4">
      <c r="C1214" s="16" t="s">
        <v>456</v>
      </c>
      <c r="D1214" s="17" t="s">
        <v>1641</v>
      </c>
    </row>
    <row r="1215" spans="3:4">
      <c r="C1215" s="16" t="s">
        <v>456</v>
      </c>
      <c r="D1215" s="17" t="s">
        <v>1642</v>
      </c>
    </row>
    <row r="1216" spans="3:4">
      <c r="C1216" s="16" t="s">
        <v>456</v>
      </c>
      <c r="D1216" s="17" t="s">
        <v>1643</v>
      </c>
    </row>
    <row r="1217" spans="3:4">
      <c r="C1217" s="16" t="s">
        <v>456</v>
      </c>
      <c r="D1217" s="17" t="s">
        <v>1644</v>
      </c>
    </row>
    <row r="1218" spans="3:4">
      <c r="C1218" s="16" t="s">
        <v>456</v>
      </c>
      <c r="D1218" s="17" t="s">
        <v>1645</v>
      </c>
    </row>
    <row r="1219" spans="3:4">
      <c r="C1219" s="16" t="s">
        <v>456</v>
      </c>
      <c r="D1219" s="17" t="s">
        <v>1646</v>
      </c>
    </row>
    <row r="1220" spans="3:4">
      <c r="C1220" s="16" t="s">
        <v>456</v>
      </c>
      <c r="D1220" s="17" t="s">
        <v>1647</v>
      </c>
    </row>
    <row r="1221" spans="3:4">
      <c r="C1221" s="16" t="s">
        <v>456</v>
      </c>
      <c r="D1221" s="17" t="s">
        <v>1648</v>
      </c>
    </row>
    <row r="1222" spans="3:4">
      <c r="C1222" s="16" t="s">
        <v>456</v>
      </c>
      <c r="D1222" s="17" t="s">
        <v>793</v>
      </c>
    </row>
    <row r="1223" spans="3:4">
      <c r="C1223" s="16" t="s">
        <v>456</v>
      </c>
      <c r="D1223" s="17" t="s">
        <v>1649</v>
      </c>
    </row>
    <row r="1224" spans="3:4">
      <c r="C1224" s="16" t="s">
        <v>456</v>
      </c>
      <c r="D1224" s="17" t="s">
        <v>1650</v>
      </c>
    </row>
    <row r="1225" spans="3:4">
      <c r="C1225" s="16" t="s">
        <v>456</v>
      </c>
      <c r="D1225" s="17" t="s">
        <v>1651</v>
      </c>
    </row>
    <row r="1226" spans="3:4">
      <c r="C1226" s="16" t="s">
        <v>456</v>
      </c>
      <c r="D1226" s="17" t="s">
        <v>1652</v>
      </c>
    </row>
    <row r="1227" spans="3:4">
      <c r="C1227" s="16" t="s">
        <v>456</v>
      </c>
      <c r="D1227" s="17" t="s">
        <v>1653</v>
      </c>
    </row>
    <row r="1228" spans="3:4">
      <c r="C1228" s="16" t="s">
        <v>456</v>
      </c>
      <c r="D1228" s="17" t="s">
        <v>1654</v>
      </c>
    </row>
    <row r="1229" spans="3:4">
      <c r="C1229" s="16" t="s">
        <v>456</v>
      </c>
      <c r="D1229" s="17" t="s">
        <v>1655</v>
      </c>
    </row>
    <row r="1230" spans="3:4">
      <c r="C1230" s="16" t="s">
        <v>456</v>
      </c>
      <c r="D1230" s="17" t="s">
        <v>1656</v>
      </c>
    </row>
    <row r="1231" spans="3:4">
      <c r="C1231" s="16" t="s">
        <v>456</v>
      </c>
      <c r="D1231" s="17" t="s">
        <v>1657</v>
      </c>
    </row>
    <row r="1232" spans="3:4">
      <c r="C1232" s="16" t="s">
        <v>456</v>
      </c>
      <c r="D1232" s="17" t="s">
        <v>1658</v>
      </c>
    </row>
    <row r="1233" spans="3:4">
      <c r="C1233" s="16" t="s">
        <v>456</v>
      </c>
      <c r="D1233" s="17" t="s">
        <v>1659</v>
      </c>
    </row>
    <row r="1234" spans="3:4">
      <c r="C1234" s="16" t="s">
        <v>456</v>
      </c>
      <c r="D1234" s="17" t="s">
        <v>1660</v>
      </c>
    </row>
    <row r="1235" spans="3:4">
      <c r="C1235" s="16" t="s">
        <v>456</v>
      </c>
      <c r="D1235" s="17" t="s">
        <v>1661</v>
      </c>
    </row>
    <row r="1236" spans="3:4">
      <c r="C1236" s="16" t="s">
        <v>456</v>
      </c>
      <c r="D1236" s="17" t="s">
        <v>1662</v>
      </c>
    </row>
    <row r="1237" spans="3:4">
      <c r="C1237" s="16" t="s">
        <v>456</v>
      </c>
      <c r="D1237" s="17" t="s">
        <v>1663</v>
      </c>
    </row>
    <row r="1238" spans="3:4">
      <c r="C1238" s="16" t="s">
        <v>456</v>
      </c>
      <c r="D1238" s="17" t="s">
        <v>1664</v>
      </c>
    </row>
    <row r="1239" spans="3:4">
      <c r="C1239" s="16" t="s">
        <v>456</v>
      </c>
      <c r="D1239" s="17" t="s">
        <v>1665</v>
      </c>
    </row>
    <row r="1240" spans="3:4">
      <c r="C1240" s="16" t="s">
        <v>456</v>
      </c>
      <c r="D1240" s="17" t="s">
        <v>1666</v>
      </c>
    </row>
    <row r="1241" spans="3:4">
      <c r="C1241" s="16" t="s">
        <v>456</v>
      </c>
      <c r="D1241" s="17" t="s">
        <v>1667</v>
      </c>
    </row>
    <row r="1242" spans="3:4">
      <c r="C1242" s="16" t="s">
        <v>456</v>
      </c>
      <c r="D1242" s="17" t="s">
        <v>1296</v>
      </c>
    </row>
    <row r="1243" spans="3:4">
      <c r="C1243" s="16" t="s">
        <v>456</v>
      </c>
      <c r="D1243" s="17" t="s">
        <v>1668</v>
      </c>
    </row>
    <row r="1244" spans="3:4">
      <c r="C1244" s="16" t="s">
        <v>458</v>
      </c>
      <c r="D1244" s="17" t="s">
        <v>1669</v>
      </c>
    </row>
    <row r="1245" spans="3:4">
      <c r="C1245" s="16" t="s">
        <v>458</v>
      </c>
      <c r="D1245" s="17" t="s">
        <v>1670</v>
      </c>
    </row>
    <row r="1246" spans="3:4">
      <c r="C1246" s="16" t="s">
        <v>458</v>
      </c>
      <c r="D1246" s="17" t="s">
        <v>1671</v>
      </c>
    </row>
    <row r="1247" spans="3:4">
      <c r="C1247" s="16" t="s">
        <v>458</v>
      </c>
      <c r="D1247" s="17" t="s">
        <v>1672</v>
      </c>
    </row>
    <row r="1248" spans="3:4">
      <c r="C1248" s="16" t="s">
        <v>458</v>
      </c>
      <c r="D1248" s="17" t="s">
        <v>1673</v>
      </c>
    </row>
    <row r="1249" spans="3:4">
      <c r="C1249" s="16" t="s">
        <v>458</v>
      </c>
      <c r="D1249" s="17" t="s">
        <v>1674</v>
      </c>
    </row>
    <row r="1250" spans="3:4">
      <c r="C1250" s="16" t="s">
        <v>458</v>
      </c>
      <c r="D1250" s="17" t="s">
        <v>1675</v>
      </c>
    </row>
    <row r="1251" spans="3:4">
      <c r="C1251" s="16" t="s">
        <v>458</v>
      </c>
      <c r="D1251" s="17" t="s">
        <v>1676</v>
      </c>
    </row>
    <row r="1252" spans="3:4">
      <c r="C1252" s="16" t="s">
        <v>458</v>
      </c>
      <c r="D1252" s="17" t="s">
        <v>1677</v>
      </c>
    </row>
    <row r="1253" spans="3:4">
      <c r="C1253" s="16" t="s">
        <v>458</v>
      </c>
      <c r="D1253" s="17" t="s">
        <v>1678</v>
      </c>
    </row>
    <row r="1254" spans="3:4">
      <c r="C1254" s="16" t="s">
        <v>458</v>
      </c>
      <c r="D1254" s="17" t="s">
        <v>1679</v>
      </c>
    </row>
    <row r="1255" spans="3:4">
      <c r="C1255" s="16" t="s">
        <v>458</v>
      </c>
      <c r="D1255" s="17" t="s">
        <v>1680</v>
      </c>
    </row>
    <row r="1256" spans="3:4">
      <c r="C1256" s="16" t="s">
        <v>458</v>
      </c>
      <c r="D1256" s="17" t="s">
        <v>1681</v>
      </c>
    </row>
    <row r="1257" spans="3:4">
      <c r="C1257" s="16" t="s">
        <v>458</v>
      </c>
      <c r="D1257" s="17" t="s">
        <v>1682</v>
      </c>
    </row>
    <row r="1258" spans="3:4">
      <c r="C1258" s="16" t="s">
        <v>458</v>
      </c>
      <c r="D1258" s="17" t="s">
        <v>1683</v>
      </c>
    </row>
    <row r="1259" spans="3:4">
      <c r="C1259" s="16" t="s">
        <v>458</v>
      </c>
      <c r="D1259" s="17" t="s">
        <v>1684</v>
      </c>
    </row>
    <row r="1260" spans="3:4">
      <c r="C1260" s="16" t="s">
        <v>458</v>
      </c>
      <c r="D1260" s="17" t="s">
        <v>1246</v>
      </c>
    </row>
    <row r="1261" spans="3:4">
      <c r="C1261" s="16" t="s">
        <v>458</v>
      </c>
      <c r="D1261" s="17" t="s">
        <v>590</v>
      </c>
    </row>
    <row r="1262" spans="3:4">
      <c r="C1262" s="16" t="s">
        <v>458</v>
      </c>
      <c r="D1262" s="17" t="s">
        <v>1685</v>
      </c>
    </row>
    <row r="1263" spans="3:4">
      <c r="C1263" s="16" t="s">
        <v>458</v>
      </c>
      <c r="D1263" s="17" t="s">
        <v>1686</v>
      </c>
    </row>
    <row r="1264" spans="3:4">
      <c r="C1264" s="16" t="s">
        <v>458</v>
      </c>
      <c r="D1264" s="17" t="s">
        <v>1687</v>
      </c>
    </row>
    <row r="1265" spans="3:4">
      <c r="C1265" s="16" t="s">
        <v>458</v>
      </c>
      <c r="D1265" s="17" t="s">
        <v>1688</v>
      </c>
    </row>
    <row r="1266" spans="3:4">
      <c r="C1266" s="16" t="s">
        <v>458</v>
      </c>
      <c r="D1266" s="17" t="s">
        <v>1689</v>
      </c>
    </row>
    <row r="1267" spans="3:4">
      <c r="C1267" s="16" t="s">
        <v>458</v>
      </c>
      <c r="D1267" s="17" t="s">
        <v>1690</v>
      </c>
    </row>
    <row r="1268" spans="3:4">
      <c r="C1268" s="16" t="s">
        <v>458</v>
      </c>
      <c r="D1268" s="17" t="s">
        <v>1691</v>
      </c>
    </row>
    <row r="1269" spans="3:4">
      <c r="C1269" s="16" t="s">
        <v>458</v>
      </c>
      <c r="D1269" s="17" t="s">
        <v>1692</v>
      </c>
    </row>
    <row r="1270" spans="3:4">
      <c r="C1270" s="16" t="s">
        <v>458</v>
      </c>
      <c r="D1270" s="17" t="s">
        <v>1693</v>
      </c>
    </row>
    <row r="1271" spans="3:4">
      <c r="C1271" s="16" t="s">
        <v>458</v>
      </c>
      <c r="D1271" s="17" t="s">
        <v>1694</v>
      </c>
    </row>
    <row r="1272" spans="3:4">
      <c r="C1272" s="16" t="s">
        <v>458</v>
      </c>
      <c r="D1272" s="17" t="s">
        <v>1695</v>
      </c>
    </row>
    <row r="1273" spans="3:4">
      <c r="C1273" s="16" t="s">
        <v>458</v>
      </c>
      <c r="D1273" s="17" t="s">
        <v>1696</v>
      </c>
    </row>
    <row r="1274" spans="3:4">
      <c r="C1274" s="16" t="s">
        <v>460</v>
      </c>
      <c r="D1274" s="17" t="s">
        <v>1697</v>
      </c>
    </row>
    <row r="1275" spans="3:4">
      <c r="C1275" s="16" t="s">
        <v>460</v>
      </c>
      <c r="D1275" s="17" t="s">
        <v>1698</v>
      </c>
    </row>
    <row r="1276" spans="3:4">
      <c r="C1276" s="16" t="s">
        <v>460</v>
      </c>
      <c r="D1276" s="17" t="s">
        <v>1699</v>
      </c>
    </row>
    <row r="1277" spans="3:4">
      <c r="C1277" s="16" t="s">
        <v>460</v>
      </c>
      <c r="D1277" s="17" t="s">
        <v>1700</v>
      </c>
    </row>
    <row r="1278" spans="3:4">
      <c r="C1278" s="16" t="s">
        <v>460</v>
      </c>
      <c r="D1278" s="17" t="s">
        <v>1701</v>
      </c>
    </row>
    <row r="1279" spans="3:4">
      <c r="C1279" s="16" t="s">
        <v>460</v>
      </c>
      <c r="D1279" s="17" t="s">
        <v>1702</v>
      </c>
    </row>
    <row r="1280" spans="3:4">
      <c r="C1280" s="16" t="s">
        <v>460</v>
      </c>
      <c r="D1280" s="17" t="s">
        <v>1703</v>
      </c>
    </row>
    <row r="1281" spans="3:4">
      <c r="C1281" s="16" t="s">
        <v>460</v>
      </c>
      <c r="D1281" s="17" t="s">
        <v>1704</v>
      </c>
    </row>
    <row r="1282" spans="3:4">
      <c r="C1282" s="16" t="s">
        <v>460</v>
      </c>
      <c r="D1282" s="17" t="s">
        <v>1705</v>
      </c>
    </row>
    <row r="1283" spans="3:4">
      <c r="C1283" s="16" t="s">
        <v>460</v>
      </c>
      <c r="D1283" s="17" t="s">
        <v>1706</v>
      </c>
    </row>
    <row r="1284" spans="3:4">
      <c r="C1284" s="16" t="s">
        <v>460</v>
      </c>
      <c r="D1284" s="17" t="s">
        <v>1707</v>
      </c>
    </row>
    <row r="1285" spans="3:4">
      <c r="C1285" s="16" t="s">
        <v>460</v>
      </c>
      <c r="D1285" s="17" t="s">
        <v>1708</v>
      </c>
    </row>
    <row r="1286" spans="3:4">
      <c r="C1286" s="16" t="s">
        <v>460</v>
      </c>
      <c r="D1286" s="17" t="s">
        <v>1709</v>
      </c>
    </row>
    <row r="1287" spans="3:4">
      <c r="C1287" s="16" t="s">
        <v>460</v>
      </c>
      <c r="D1287" s="17" t="s">
        <v>1710</v>
      </c>
    </row>
    <row r="1288" spans="3:4">
      <c r="C1288" s="16" t="s">
        <v>460</v>
      </c>
      <c r="D1288" s="17" t="s">
        <v>669</v>
      </c>
    </row>
    <row r="1289" spans="3:4">
      <c r="C1289" s="16" t="s">
        <v>460</v>
      </c>
      <c r="D1289" s="17" t="s">
        <v>1711</v>
      </c>
    </row>
    <row r="1290" spans="3:4">
      <c r="C1290" s="16" t="s">
        <v>460</v>
      </c>
      <c r="D1290" s="17" t="s">
        <v>1712</v>
      </c>
    </row>
    <row r="1291" spans="3:4">
      <c r="C1291" s="16" t="s">
        <v>460</v>
      </c>
      <c r="D1291" s="17" t="s">
        <v>1517</v>
      </c>
    </row>
    <row r="1292" spans="3:4">
      <c r="C1292" s="16" t="s">
        <v>460</v>
      </c>
      <c r="D1292" s="17" t="s">
        <v>1713</v>
      </c>
    </row>
    <row r="1293" spans="3:4">
      <c r="C1293" s="16" t="s">
        <v>462</v>
      </c>
      <c r="D1293" s="17" t="s">
        <v>1714</v>
      </c>
    </row>
    <row r="1294" spans="3:4">
      <c r="C1294" s="16" t="s">
        <v>462</v>
      </c>
      <c r="D1294" s="17" t="s">
        <v>1715</v>
      </c>
    </row>
    <row r="1295" spans="3:4">
      <c r="C1295" s="16" t="s">
        <v>462</v>
      </c>
      <c r="D1295" s="17" t="s">
        <v>1716</v>
      </c>
    </row>
    <row r="1296" spans="3:4">
      <c r="C1296" s="16" t="s">
        <v>462</v>
      </c>
      <c r="D1296" s="17" t="s">
        <v>1717</v>
      </c>
    </row>
    <row r="1297" spans="3:4">
      <c r="C1297" s="16" t="s">
        <v>462</v>
      </c>
      <c r="D1297" s="17" t="s">
        <v>1718</v>
      </c>
    </row>
    <row r="1298" spans="3:4">
      <c r="C1298" s="16" t="s">
        <v>462</v>
      </c>
      <c r="D1298" s="17" t="s">
        <v>1719</v>
      </c>
    </row>
    <row r="1299" spans="3:4">
      <c r="C1299" s="16" t="s">
        <v>462</v>
      </c>
      <c r="D1299" s="17" t="s">
        <v>1720</v>
      </c>
    </row>
    <row r="1300" spans="3:4">
      <c r="C1300" s="16" t="s">
        <v>462</v>
      </c>
      <c r="D1300" s="17" t="s">
        <v>1721</v>
      </c>
    </row>
    <row r="1301" spans="3:4">
      <c r="C1301" s="16" t="s">
        <v>462</v>
      </c>
      <c r="D1301" s="17" t="s">
        <v>1722</v>
      </c>
    </row>
    <row r="1302" spans="3:4">
      <c r="C1302" s="16" t="s">
        <v>462</v>
      </c>
      <c r="D1302" s="17" t="s">
        <v>1723</v>
      </c>
    </row>
    <row r="1303" spans="3:4">
      <c r="C1303" s="16" t="s">
        <v>462</v>
      </c>
      <c r="D1303" s="17" t="s">
        <v>1724</v>
      </c>
    </row>
    <row r="1304" spans="3:4">
      <c r="C1304" s="16" t="s">
        <v>462</v>
      </c>
      <c r="D1304" s="17" t="s">
        <v>762</v>
      </c>
    </row>
    <row r="1305" spans="3:4">
      <c r="C1305" s="16" t="s">
        <v>462</v>
      </c>
      <c r="D1305" s="17" t="s">
        <v>1725</v>
      </c>
    </row>
    <row r="1306" spans="3:4">
      <c r="C1306" s="16" t="s">
        <v>462</v>
      </c>
      <c r="D1306" s="17" t="s">
        <v>1726</v>
      </c>
    </row>
    <row r="1307" spans="3:4">
      <c r="C1307" s="16" t="s">
        <v>462</v>
      </c>
      <c r="D1307" s="17" t="s">
        <v>1727</v>
      </c>
    </row>
    <row r="1308" spans="3:4">
      <c r="C1308" s="16" t="s">
        <v>462</v>
      </c>
      <c r="D1308" s="17" t="s">
        <v>1728</v>
      </c>
    </row>
    <row r="1309" spans="3:4">
      <c r="C1309" s="16" t="s">
        <v>462</v>
      </c>
      <c r="D1309" s="17" t="s">
        <v>1729</v>
      </c>
    </row>
    <row r="1310" spans="3:4">
      <c r="C1310" s="16" t="s">
        <v>462</v>
      </c>
      <c r="D1310" s="17" t="s">
        <v>1730</v>
      </c>
    </row>
    <row r="1311" spans="3:4">
      <c r="C1311" s="16" t="s">
        <v>462</v>
      </c>
      <c r="D1311" s="17" t="s">
        <v>1731</v>
      </c>
    </row>
    <row r="1312" spans="3:4">
      <c r="C1312" s="16" t="s">
        <v>464</v>
      </c>
      <c r="D1312" s="17" t="s">
        <v>1732</v>
      </c>
    </row>
    <row r="1313" spans="3:4">
      <c r="C1313" s="16" t="s">
        <v>464</v>
      </c>
      <c r="D1313" s="17" t="s">
        <v>1733</v>
      </c>
    </row>
    <row r="1314" spans="3:4">
      <c r="C1314" s="16" t="s">
        <v>464</v>
      </c>
      <c r="D1314" s="17" t="s">
        <v>1734</v>
      </c>
    </row>
    <row r="1315" spans="3:4">
      <c r="C1315" s="16" t="s">
        <v>464</v>
      </c>
      <c r="D1315" s="17" t="s">
        <v>1735</v>
      </c>
    </row>
    <row r="1316" spans="3:4">
      <c r="C1316" s="16" t="s">
        <v>464</v>
      </c>
      <c r="D1316" s="17" t="s">
        <v>1736</v>
      </c>
    </row>
    <row r="1317" spans="3:4">
      <c r="C1317" s="16" t="s">
        <v>464</v>
      </c>
      <c r="D1317" s="17" t="s">
        <v>1737</v>
      </c>
    </row>
    <row r="1318" spans="3:4">
      <c r="C1318" s="16" t="s">
        <v>464</v>
      </c>
      <c r="D1318" s="17" t="s">
        <v>1738</v>
      </c>
    </row>
    <row r="1319" spans="3:4">
      <c r="C1319" s="16" t="s">
        <v>464</v>
      </c>
      <c r="D1319" s="17" t="s">
        <v>1739</v>
      </c>
    </row>
    <row r="1320" spans="3:4">
      <c r="C1320" s="16" t="s">
        <v>464</v>
      </c>
      <c r="D1320" s="17" t="s">
        <v>1740</v>
      </c>
    </row>
    <row r="1321" spans="3:4">
      <c r="C1321" s="16" t="s">
        <v>464</v>
      </c>
      <c r="D1321" s="17" t="s">
        <v>1741</v>
      </c>
    </row>
    <row r="1322" spans="3:4">
      <c r="C1322" s="16" t="s">
        <v>464</v>
      </c>
      <c r="D1322" s="17" t="s">
        <v>1742</v>
      </c>
    </row>
    <row r="1323" spans="3:4">
      <c r="C1323" s="16" t="s">
        <v>464</v>
      </c>
      <c r="D1323" s="17" t="s">
        <v>1743</v>
      </c>
    </row>
    <row r="1324" spans="3:4">
      <c r="C1324" s="16" t="s">
        <v>464</v>
      </c>
      <c r="D1324" s="17" t="s">
        <v>1744</v>
      </c>
    </row>
    <row r="1325" spans="3:4">
      <c r="C1325" s="16" t="s">
        <v>464</v>
      </c>
      <c r="D1325" s="17" t="s">
        <v>1745</v>
      </c>
    </row>
    <row r="1326" spans="3:4">
      <c r="C1326" s="16" t="s">
        <v>464</v>
      </c>
      <c r="D1326" s="17" t="s">
        <v>1746</v>
      </c>
    </row>
    <row r="1327" spans="3:4">
      <c r="C1327" s="16" t="s">
        <v>464</v>
      </c>
      <c r="D1327" s="17" t="s">
        <v>1747</v>
      </c>
    </row>
    <row r="1328" spans="3:4">
      <c r="C1328" s="16" t="s">
        <v>464</v>
      </c>
      <c r="D1328" s="17" t="s">
        <v>1748</v>
      </c>
    </row>
    <row r="1329" spans="3:4">
      <c r="C1329" s="16" t="s">
        <v>464</v>
      </c>
      <c r="D1329" s="17" t="s">
        <v>1749</v>
      </c>
    </row>
    <row r="1330" spans="3:4">
      <c r="C1330" s="16" t="s">
        <v>464</v>
      </c>
      <c r="D1330" s="17" t="s">
        <v>1750</v>
      </c>
    </row>
    <row r="1331" spans="3:4">
      <c r="C1331" s="16" t="s">
        <v>464</v>
      </c>
      <c r="D1331" s="17" t="s">
        <v>1751</v>
      </c>
    </row>
    <row r="1332" spans="3:4">
      <c r="C1332" s="16" t="s">
        <v>464</v>
      </c>
      <c r="D1332" s="17" t="s">
        <v>1752</v>
      </c>
    </row>
    <row r="1333" spans="3:4">
      <c r="C1333" s="16" t="s">
        <v>464</v>
      </c>
      <c r="D1333" s="17" t="s">
        <v>1753</v>
      </c>
    </row>
    <row r="1334" spans="3:4">
      <c r="C1334" s="16" t="s">
        <v>464</v>
      </c>
      <c r="D1334" s="17" t="s">
        <v>1754</v>
      </c>
    </row>
    <row r="1335" spans="3:4">
      <c r="C1335" s="16" t="s">
        <v>464</v>
      </c>
      <c r="D1335" s="17" t="s">
        <v>1755</v>
      </c>
    </row>
    <row r="1336" spans="3:4">
      <c r="C1336" s="16" t="s">
        <v>464</v>
      </c>
      <c r="D1336" s="17" t="s">
        <v>1756</v>
      </c>
    </row>
    <row r="1337" spans="3:4">
      <c r="C1337" s="16" t="s">
        <v>464</v>
      </c>
      <c r="D1337" s="17" t="s">
        <v>1757</v>
      </c>
    </row>
    <row r="1338" spans="3:4">
      <c r="C1338" s="16" t="s">
        <v>464</v>
      </c>
      <c r="D1338" s="17" t="s">
        <v>1758</v>
      </c>
    </row>
    <row r="1339" spans="3:4">
      <c r="C1339" s="16" t="s">
        <v>466</v>
      </c>
      <c r="D1339" s="17" t="s">
        <v>1759</v>
      </c>
    </row>
    <row r="1340" spans="3:4">
      <c r="C1340" s="16" t="s">
        <v>466</v>
      </c>
      <c r="D1340" s="17" t="s">
        <v>1760</v>
      </c>
    </row>
    <row r="1341" spans="3:4">
      <c r="C1341" s="16" t="s">
        <v>466</v>
      </c>
      <c r="D1341" s="17" t="s">
        <v>1761</v>
      </c>
    </row>
    <row r="1342" spans="3:4">
      <c r="C1342" s="16" t="s">
        <v>466</v>
      </c>
      <c r="D1342" s="17" t="s">
        <v>1762</v>
      </c>
    </row>
    <row r="1343" spans="3:4">
      <c r="C1343" s="16" t="s">
        <v>466</v>
      </c>
      <c r="D1343" s="17" t="s">
        <v>1763</v>
      </c>
    </row>
    <row r="1344" spans="3:4">
      <c r="C1344" s="16" t="s">
        <v>466</v>
      </c>
      <c r="D1344" s="17" t="s">
        <v>1764</v>
      </c>
    </row>
    <row r="1345" spans="3:4">
      <c r="C1345" s="16" t="s">
        <v>466</v>
      </c>
      <c r="D1345" s="17" t="s">
        <v>1104</v>
      </c>
    </row>
    <row r="1346" spans="3:4">
      <c r="C1346" s="16" t="s">
        <v>466</v>
      </c>
      <c r="D1346" s="17" t="s">
        <v>1765</v>
      </c>
    </row>
    <row r="1347" spans="3:4">
      <c r="C1347" s="16" t="s">
        <v>466</v>
      </c>
      <c r="D1347" s="17" t="s">
        <v>1766</v>
      </c>
    </row>
    <row r="1348" spans="3:4">
      <c r="C1348" s="16" t="s">
        <v>466</v>
      </c>
      <c r="D1348" s="17" t="s">
        <v>1767</v>
      </c>
    </row>
    <row r="1349" spans="3:4">
      <c r="C1349" s="16" t="s">
        <v>466</v>
      </c>
      <c r="D1349" s="17" t="s">
        <v>1768</v>
      </c>
    </row>
    <row r="1350" spans="3:4">
      <c r="C1350" s="16" t="s">
        <v>466</v>
      </c>
      <c r="D1350" s="17" t="s">
        <v>1769</v>
      </c>
    </row>
    <row r="1351" spans="3:4">
      <c r="C1351" s="16" t="s">
        <v>466</v>
      </c>
      <c r="D1351" s="17" t="s">
        <v>1770</v>
      </c>
    </row>
    <row r="1352" spans="3:4">
      <c r="C1352" s="16" t="s">
        <v>466</v>
      </c>
      <c r="D1352" s="17" t="s">
        <v>1771</v>
      </c>
    </row>
    <row r="1353" spans="3:4">
      <c r="C1353" s="16" t="s">
        <v>466</v>
      </c>
      <c r="D1353" s="17" t="s">
        <v>1772</v>
      </c>
    </row>
    <row r="1354" spans="3:4">
      <c r="C1354" s="16" t="s">
        <v>466</v>
      </c>
      <c r="D1354" s="17" t="s">
        <v>1773</v>
      </c>
    </row>
    <row r="1355" spans="3:4">
      <c r="C1355" s="16" t="s">
        <v>466</v>
      </c>
      <c r="D1355" s="17" t="s">
        <v>1774</v>
      </c>
    </row>
    <row r="1356" spans="3:4">
      <c r="C1356" s="16" t="s">
        <v>466</v>
      </c>
      <c r="D1356" s="17" t="s">
        <v>1775</v>
      </c>
    </row>
    <row r="1357" spans="3:4">
      <c r="C1357" s="16" t="s">
        <v>466</v>
      </c>
      <c r="D1357" s="17" t="s">
        <v>1776</v>
      </c>
    </row>
    <row r="1358" spans="3:4">
      <c r="C1358" s="16" t="s">
        <v>466</v>
      </c>
      <c r="D1358" s="17" t="s">
        <v>1777</v>
      </c>
    </row>
    <row r="1359" spans="3:4">
      <c r="C1359" s="16" t="s">
        <v>466</v>
      </c>
      <c r="D1359" s="17" t="s">
        <v>1778</v>
      </c>
    </row>
    <row r="1360" spans="3:4">
      <c r="C1360" s="16" t="s">
        <v>466</v>
      </c>
      <c r="D1360" s="17" t="s">
        <v>1779</v>
      </c>
    </row>
    <row r="1361" spans="3:4">
      <c r="C1361" s="16" t="s">
        <v>466</v>
      </c>
      <c r="D1361" s="17" t="s">
        <v>1780</v>
      </c>
    </row>
    <row r="1362" spans="3:4">
      <c r="C1362" s="16" t="s">
        <v>468</v>
      </c>
      <c r="D1362" s="17" t="s">
        <v>1781</v>
      </c>
    </row>
    <row r="1363" spans="3:4">
      <c r="C1363" s="16" t="s">
        <v>468</v>
      </c>
      <c r="D1363" s="17" t="s">
        <v>1782</v>
      </c>
    </row>
    <row r="1364" spans="3:4">
      <c r="C1364" s="16" t="s">
        <v>468</v>
      </c>
      <c r="D1364" s="17" t="s">
        <v>1783</v>
      </c>
    </row>
    <row r="1365" spans="3:4">
      <c r="C1365" s="16" t="s">
        <v>468</v>
      </c>
      <c r="D1365" s="17" t="s">
        <v>1784</v>
      </c>
    </row>
    <row r="1366" spans="3:4">
      <c r="C1366" s="16" t="s">
        <v>468</v>
      </c>
      <c r="D1366" s="17" t="s">
        <v>1785</v>
      </c>
    </row>
    <row r="1367" spans="3:4">
      <c r="C1367" s="16" t="s">
        <v>468</v>
      </c>
      <c r="D1367" s="17" t="s">
        <v>1786</v>
      </c>
    </row>
    <row r="1368" spans="3:4">
      <c r="C1368" s="16" t="s">
        <v>468</v>
      </c>
      <c r="D1368" s="17" t="s">
        <v>1787</v>
      </c>
    </row>
    <row r="1369" spans="3:4">
      <c r="C1369" s="16" t="s">
        <v>468</v>
      </c>
      <c r="D1369" s="17" t="s">
        <v>1788</v>
      </c>
    </row>
    <row r="1370" spans="3:4">
      <c r="C1370" s="16" t="s">
        <v>468</v>
      </c>
      <c r="D1370" s="17" t="s">
        <v>1789</v>
      </c>
    </row>
    <row r="1371" spans="3:4">
      <c r="C1371" s="16" t="s">
        <v>468</v>
      </c>
      <c r="D1371" s="17" t="s">
        <v>1790</v>
      </c>
    </row>
    <row r="1372" spans="3:4">
      <c r="C1372" s="16" t="s">
        <v>468</v>
      </c>
      <c r="D1372" s="17" t="s">
        <v>1791</v>
      </c>
    </row>
    <row r="1373" spans="3:4">
      <c r="C1373" s="16" t="s">
        <v>468</v>
      </c>
      <c r="D1373" s="17" t="s">
        <v>1792</v>
      </c>
    </row>
    <row r="1374" spans="3:4">
      <c r="C1374" s="16" t="s">
        <v>468</v>
      </c>
      <c r="D1374" s="17" t="s">
        <v>1793</v>
      </c>
    </row>
    <row r="1375" spans="3:4">
      <c r="C1375" s="16" t="s">
        <v>468</v>
      </c>
      <c r="D1375" s="17" t="s">
        <v>1794</v>
      </c>
    </row>
    <row r="1376" spans="3:4">
      <c r="C1376" s="16" t="s">
        <v>468</v>
      </c>
      <c r="D1376" s="17" t="s">
        <v>1795</v>
      </c>
    </row>
    <row r="1377" spans="3:4">
      <c r="C1377" s="16" t="s">
        <v>468</v>
      </c>
      <c r="D1377" s="17" t="s">
        <v>1796</v>
      </c>
    </row>
    <row r="1378" spans="3:4">
      <c r="C1378" s="16" t="s">
        <v>468</v>
      </c>
      <c r="D1378" s="17" t="s">
        <v>1797</v>
      </c>
    </row>
    <row r="1379" spans="3:4">
      <c r="C1379" s="16" t="s">
        <v>468</v>
      </c>
      <c r="D1379" s="17" t="s">
        <v>1798</v>
      </c>
    </row>
    <row r="1380" spans="3:4">
      <c r="C1380" s="16" t="s">
        <v>468</v>
      </c>
      <c r="D1380" s="17" t="s">
        <v>1799</v>
      </c>
    </row>
    <row r="1381" spans="3:4">
      <c r="C1381" s="16" t="s">
        <v>470</v>
      </c>
      <c r="D1381" s="17" t="s">
        <v>1800</v>
      </c>
    </row>
    <row r="1382" spans="3:4">
      <c r="C1382" s="16" t="s">
        <v>470</v>
      </c>
      <c r="D1382" s="17" t="s">
        <v>1801</v>
      </c>
    </row>
    <row r="1383" spans="3:4">
      <c r="C1383" s="16" t="s">
        <v>470</v>
      </c>
      <c r="D1383" s="17" t="s">
        <v>1802</v>
      </c>
    </row>
    <row r="1384" spans="3:4">
      <c r="C1384" s="16" t="s">
        <v>470</v>
      </c>
      <c r="D1384" s="17" t="s">
        <v>1803</v>
      </c>
    </row>
    <row r="1385" spans="3:4">
      <c r="C1385" s="16" t="s">
        <v>470</v>
      </c>
      <c r="D1385" s="17" t="s">
        <v>1804</v>
      </c>
    </row>
    <row r="1386" spans="3:4">
      <c r="C1386" s="16" t="s">
        <v>470</v>
      </c>
      <c r="D1386" s="17" t="s">
        <v>1805</v>
      </c>
    </row>
    <row r="1387" spans="3:4">
      <c r="C1387" s="16" t="s">
        <v>470</v>
      </c>
      <c r="D1387" s="17" t="s">
        <v>1806</v>
      </c>
    </row>
    <row r="1388" spans="3:4">
      <c r="C1388" s="16" t="s">
        <v>470</v>
      </c>
      <c r="D1388" s="17" t="s">
        <v>1807</v>
      </c>
    </row>
    <row r="1389" spans="3:4">
      <c r="C1389" s="16" t="s">
        <v>470</v>
      </c>
      <c r="D1389" s="17" t="s">
        <v>1808</v>
      </c>
    </row>
    <row r="1390" spans="3:4">
      <c r="C1390" s="16" t="s">
        <v>470</v>
      </c>
      <c r="D1390" s="17" t="s">
        <v>1809</v>
      </c>
    </row>
    <row r="1391" spans="3:4">
      <c r="C1391" s="16" t="s">
        <v>470</v>
      </c>
      <c r="D1391" s="17" t="s">
        <v>1810</v>
      </c>
    </row>
    <row r="1392" spans="3:4">
      <c r="C1392" s="16" t="s">
        <v>470</v>
      </c>
      <c r="D1392" s="17" t="s">
        <v>1811</v>
      </c>
    </row>
    <row r="1393" spans="3:4">
      <c r="C1393" s="16" t="s">
        <v>470</v>
      </c>
      <c r="D1393" s="17" t="s">
        <v>1812</v>
      </c>
    </row>
    <row r="1394" spans="3:4">
      <c r="C1394" s="16" t="s">
        <v>470</v>
      </c>
      <c r="D1394" s="17" t="s">
        <v>1813</v>
      </c>
    </row>
    <row r="1395" spans="3:4">
      <c r="C1395" s="16" t="s">
        <v>470</v>
      </c>
      <c r="D1395" s="17" t="s">
        <v>1814</v>
      </c>
    </row>
    <row r="1396" spans="3:4">
      <c r="C1396" s="16" t="s">
        <v>470</v>
      </c>
      <c r="D1396" s="17" t="s">
        <v>1815</v>
      </c>
    </row>
    <row r="1397" spans="3:4">
      <c r="C1397" s="16" t="s">
        <v>470</v>
      </c>
      <c r="D1397" s="17" t="s">
        <v>1816</v>
      </c>
    </row>
    <row r="1398" spans="3:4">
      <c r="C1398" s="16" t="s">
        <v>470</v>
      </c>
      <c r="D1398" s="17" t="s">
        <v>1817</v>
      </c>
    </row>
    <row r="1399" spans="3:4">
      <c r="C1399" s="16" t="s">
        <v>470</v>
      </c>
      <c r="D1399" s="17" t="s">
        <v>1818</v>
      </c>
    </row>
    <row r="1400" spans="3:4">
      <c r="C1400" s="16" t="s">
        <v>470</v>
      </c>
      <c r="D1400" s="17" t="s">
        <v>1819</v>
      </c>
    </row>
    <row r="1401" spans="3:4">
      <c r="C1401" s="16" t="s">
        <v>470</v>
      </c>
      <c r="D1401" s="17" t="s">
        <v>1820</v>
      </c>
    </row>
    <row r="1402" spans="3:4">
      <c r="C1402" s="16" t="s">
        <v>470</v>
      </c>
      <c r="D1402" s="17" t="s">
        <v>1821</v>
      </c>
    </row>
    <row r="1403" spans="3:4">
      <c r="C1403" s="16" t="s">
        <v>470</v>
      </c>
      <c r="D1403" s="17" t="s">
        <v>1822</v>
      </c>
    </row>
    <row r="1404" spans="3:4">
      <c r="C1404" s="16" t="s">
        <v>470</v>
      </c>
      <c r="D1404" s="17" t="s">
        <v>1823</v>
      </c>
    </row>
    <row r="1405" spans="3:4">
      <c r="C1405" s="16" t="s">
        <v>472</v>
      </c>
      <c r="D1405" s="17" t="s">
        <v>1824</v>
      </c>
    </row>
    <row r="1406" spans="3:4">
      <c r="C1406" s="16" t="s">
        <v>472</v>
      </c>
      <c r="D1406" s="17" t="s">
        <v>1825</v>
      </c>
    </row>
    <row r="1407" spans="3:4">
      <c r="C1407" s="16" t="s">
        <v>472</v>
      </c>
      <c r="D1407" s="17" t="s">
        <v>1826</v>
      </c>
    </row>
    <row r="1408" spans="3:4">
      <c r="C1408" s="16" t="s">
        <v>472</v>
      </c>
      <c r="D1408" s="17" t="s">
        <v>1827</v>
      </c>
    </row>
    <row r="1409" spans="3:4">
      <c r="C1409" s="16" t="s">
        <v>472</v>
      </c>
      <c r="D1409" s="17" t="s">
        <v>1828</v>
      </c>
    </row>
    <row r="1410" spans="3:4">
      <c r="C1410" s="16" t="s">
        <v>472</v>
      </c>
      <c r="D1410" s="17" t="s">
        <v>1829</v>
      </c>
    </row>
    <row r="1411" spans="3:4">
      <c r="C1411" s="16" t="s">
        <v>472</v>
      </c>
      <c r="D1411" s="17" t="s">
        <v>1830</v>
      </c>
    </row>
    <row r="1412" spans="3:4">
      <c r="C1412" s="16" t="s">
        <v>472</v>
      </c>
      <c r="D1412" s="17" t="s">
        <v>1831</v>
      </c>
    </row>
    <row r="1413" spans="3:4">
      <c r="C1413" s="16" t="s">
        <v>472</v>
      </c>
      <c r="D1413" s="17" t="s">
        <v>1832</v>
      </c>
    </row>
    <row r="1414" spans="3:4">
      <c r="C1414" s="16" t="s">
        <v>472</v>
      </c>
      <c r="D1414" s="17" t="s">
        <v>1833</v>
      </c>
    </row>
    <row r="1415" spans="3:4">
      <c r="C1415" s="16" t="s">
        <v>472</v>
      </c>
      <c r="D1415" s="17" t="s">
        <v>1834</v>
      </c>
    </row>
    <row r="1416" spans="3:4">
      <c r="C1416" s="16" t="s">
        <v>472</v>
      </c>
      <c r="D1416" s="17" t="s">
        <v>1835</v>
      </c>
    </row>
    <row r="1417" spans="3:4">
      <c r="C1417" s="16" t="s">
        <v>472</v>
      </c>
      <c r="D1417" s="17" t="s">
        <v>1836</v>
      </c>
    </row>
    <row r="1418" spans="3:4">
      <c r="C1418" s="16" t="s">
        <v>472</v>
      </c>
      <c r="D1418" s="17" t="s">
        <v>1837</v>
      </c>
    </row>
    <row r="1419" spans="3:4">
      <c r="C1419" s="16" t="s">
        <v>472</v>
      </c>
      <c r="D1419" s="17" t="s">
        <v>1838</v>
      </c>
    </row>
    <row r="1420" spans="3:4">
      <c r="C1420" s="16" t="s">
        <v>472</v>
      </c>
      <c r="D1420" s="17" t="s">
        <v>1839</v>
      </c>
    </row>
    <row r="1421" spans="3:4">
      <c r="C1421" s="16" t="s">
        <v>472</v>
      </c>
      <c r="D1421" s="17" t="s">
        <v>1840</v>
      </c>
    </row>
    <row r="1422" spans="3:4">
      <c r="C1422" s="16" t="s">
        <v>474</v>
      </c>
      <c r="D1422" s="17" t="s">
        <v>1841</v>
      </c>
    </row>
    <row r="1423" spans="3:4">
      <c r="C1423" s="16" t="s">
        <v>474</v>
      </c>
      <c r="D1423" s="17" t="s">
        <v>1842</v>
      </c>
    </row>
    <row r="1424" spans="3:4">
      <c r="C1424" s="16" t="s">
        <v>474</v>
      </c>
      <c r="D1424" s="17" t="s">
        <v>1843</v>
      </c>
    </row>
    <row r="1425" spans="3:4">
      <c r="C1425" s="16" t="s">
        <v>474</v>
      </c>
      <c r="D1425" s="17" t="s">
        <v>1844</v>
      </c>
    </row>
    <row r="1426" spans="3:4">
      <c r="C1426" s="16" t="s">
        <v>474</v>
      </c>
      <c r="D1426" s="17" t="s">
        <v>1845</v>
      </c>
    </row>
    <row r="1427" spans="3:4">
      <c r="C1427" s="16" t="s">
        <v>474</v>
      </c>
      <c r="D1427" s="17" t="s">
        <v>1846</v>
      </c>
    </row>
    <row r="1428" spans="3:4">
      <c r="C1428" s="16" t="s">
        <v>474</v>
      </c>
      <c r="D1428" s="17" t="s">
        <v>1847</v>
      </c>
    </row>
    <row r="1429" spans="3:4">
      <c r="C1429" s="16" t="s">
        <v>474</v>
      </c>
      <c r="D1429" s="17" t="s">
        <v>1848</v>
      </c>
    </row>
    <row r="1430" spans="3:4">
      <c r="C1430" s="16" t="s">
        <v>474</v>
      </c>
      <c r="D1430" s="17" t="s">
        <v>1849</v>
      </c>
    </row>
    <row r="1431" spans="3:4">
      <c r="C1431" s="16" t="s">
        <v>474</v>
      </c>
      <c r="D1431" s="17" t="s">
        <v>1850</v>
      </c>
    </row>
    <row r="1432" spans="3:4">
      <c r="C1432" s="16" t="s">
        <v>474</v>
      </c>
      <c r="D1432" s="17" t="s">
        <v>1851</v>
      </c>
    </row>
    <row r="1433" spans="3:4">
      <c r="C1433" s="16" t="s">
        <v>474</v>
      </c>
      <c r="D1433" s="17" t="s">
        <v>1852</v>
      </c>
    </row>
    <row r="1434" spans="3:4">
      <c r="C1434" s="16" t="s">
        <v>474</v>
      </c>
      <c r="D1434" s="17" t="s">
        <v>1853</v>
      </c>
    </row>
    <row r="1435" spans="3:4">
      <c r="C1435" s="16" t="s">
        <v>474</v>
      </c>
      <c r="D1435" s="17" t="s">
        <v>475</v>
      </c>
    </row>
    <row r="1436" spans="3:4">
      <c r="C1436" s="16" t="s">
        <v>474</v>
      </c>
      <c r="D1436" s="17" t="s">
        <v>1854</v>
      </c>
    </row>
    <row r="1437" spans="3:4">
      <c r="C1437" s="16" t="s">
        <v>474</v>
      </c>
      <c r="D1437" s="17" t="s">
        <v>1855</v>
      </c>
    </row>
    <row r="1438" spans="3:4">
      <c r="C1438" s="16" t="s">
        <v>474</v>
      </c>
      <c r="D1438" s="17" t="s">
        <v>1856</v>
      </c>
    </row>
    <row r="1439" spans="3:4">
      <c r="C1439" s="16" t="s">
        <v>474</v>
      </c>
      <c r="D1439" s="17" t="s">
        <v>1857</v>
      </c>
    </row>
    <row r="1440" spans="3:4">
      <c r="C1440" s="16" t="s">
        <v>474</v>
      </c>
      <c r="D1440" s="17" t="s">
        <v>1858</v>
      </c>
    </row>
    <row r="1441" spans="3:4">
      <c r="C1441" s="16" t="s">
        <v>474</v>
      </c>
      <c r="D1441" s="17" t="s">
        <v>1859</v>
      </c>
    </row>
    <row r="1442" spans="3:4">
      <c r="C1442" s="16" t="s">
        <v>476</v>
      </c>
      <c r="D1442" s="17" t="s">
        <v>1860</v>
      </c>
    </row>
    <row r="1443" spans="3:4">
      <c r="C1443" s="16" t="s">
        <v>476</v>
      </c>
      <c r="D1443" s="17" t="s">
        <v>1861</v>
      </c>
    </row>
    <row r="1444" spans="3:4">
      <c r="C1444" s="16" t="s">
        <v>476</v>
      </c>
      <c r="D1444" s="17" t="s">
        <v>1862</v>
      </c>
    </row>
    <row r="1445" spans="3:4">
      <c r="C1445" s="16" t="s">
        <v>476</v>
      </c>
      <c r="D1445" s="17" t="s">
        <v>1863</v>
      </c>
    </row>
    <row r="1446" spans="3:4">
      <c r="C1446" s="16" t="s">
        <v>476</v>
      </c>
      <c r="D1446" s="17" t="s">
        <v>1864</v>
      </c>
    </row>
    <row r="1447" spans="3:4">
      <c r="C1447" s="16" t="s">
        <v>476</v>
      </c>
      <c r="D1447" s="17" t="s">
        <v>1865</v>
      </c>
    </row>
    <row r="1448" spans="3:4">
      <c r="C1448" s="16" t="s">
        <v>476</v>
      </c>
      <c r="D1448" s="17" t="s">
        <v>1866</v>
      </c>
    </row>
    <row r="1449" spans="3:4">
      <c r="C1449" s="16" t="s">
        <v>476</v>
      </c>
      <c r="D1449" s="17" t="s">
        <v>1867</v>
      </c>
    </row>
    <row r="1450" spans="3:4">
      <c r="C1450" s="16" t="s">
        <v>476</v>
      </c>
      <c r="D1450" s="17" t="s">
        <v>1868</v>
      </c>
    </row>
    <row r="1451" spans="3:4">
      <c r="C1451" s="16" t="s">
        <v>476</v>
      </c>
      <c r="D1451" s="17" t="s">
        <v>1869</v>
      </c>
    </row>
    <row r="1452" spans="3:4">
      <c r="C1452" s="16" t="s">
        <v>476</v>
      </c>
      <c r="D1452" s="17" t="s">
        <v>1870</v>
      </c>
    </row>
    <row r="1453" spans="3:4">
      <c r="C1453" s="16" t="s">
        <v>476</v>
      </c>
      <c r="D1453" s="17" t="s">
        <v>1871</v>
      </c>
    </row>
    <row r="1454" spans="3:4">
      <c r="C1454" s="16" t="s">
        <v>476</v>
      </c>
      <c r="D1454" s="17" t="s">
        <v>1872</v>
      </c>
    </row>
    <row r="1455" spans="3:4">
      <c r="C1455" s="16" t="s">
        <v>476</v>
      </c>
      <c r="D1455" s="17" t="s">
        <v>1873</v>
      </c>
    </row>
    <row r="1456" spans="3:4">
      <c r="C1456" s="16" t="s">
        <v>476</v>
      </c>
      <c r="D1456" s="17" t="s">
        <v>1874</v>
      </c>
    </row>
    <row r="1457" spans="3:4">
      <c r="C1457" s="16" t="s">
        <v>476</v>
      </c>
      <c r="D1457" s="17" t="s">
        <v>1875</v>
      </c>
    </row>
    <row r="1458" spans="3:4">
      <c r="C1458" s="16" t="s">
        <v>476</v>
      </c>
      <c r="D1458" s="17" t="s">
        <v>1876</v>
      </c>
    </row>
    <row r="1459" spans="3:4">
      <c r="C1459" s="16" t="s">
        <v>476</v>
      </c>
      <c r="D1459" s="17" t="s">
        <v>1877</v>
      </c>
    </row>
    <row r="1460" spans="3:4">
      <c r="C1460" s="16" t="s">
        <v>476</v>
      </c>
      <c r="D1460" s="17" t="s">
        <v>1878</v>
      </c>
    </row>
    <row r="1461" spans="3:4">
      <c r="C1461" s="16" t="s">
        <v>476</v>
      </c>
      <c r="D1461" s="17" t="s">
        <v>1879</v>
      </c>
    </row>
    <row r="1462" spans="3:4">
      <c r="C1462" s="16" t="s">
        <v>476</v>
      </c>
      <c r="D1462" s="17" t="s">
        <v>1880</v>
      </c>
    </row>
    <row r="1463" spans="3:4">
      <c r="C1463" s="16" t="s">
        <v>476</v>
      </c>
      <c r="D1463" s="17" t="s">
        <v>1881</v>
      </c>
    </row>
    <row r="1464" spans="3:4">
      <c r="C1464" s="16" t="s">
        <v>476</v>
      </c>
      <c r="D1464" s="17" t="s">
        <v>1882</v>
      </c>
    </row>
    <row r="1465" spans="3:4">
      <c r="C1465" s="16" t="s">
        <v>476</v>
      </c>
      <c r="D1465" s="17" t="s">
        <v>1883</v>
      </c>
    </row>
    <row r="1466" spans="3:4">
      <c r="C1466" s="16" t="s">
        <v>476</v>
      </c>
      <c r="D1466" s="17" t="s">
        <v>1884</v>
      </c>
    </row>
    <row r="1467" spans="3:4">
      <c r="C1467" s="16" t="s">
        <v>476</v>
      </c>
      <c r="D1467" s="17" t="s">
        <v>1885</v>
      </c>
    </row>
    <row r="1468" spans="3:4">
      <c r="C1468" s="16" t="s">
        <v>476</v>
      </c>
      <c r="D1468" s="17" t="s">
        <v>1886</v>
      </c>
    </row>
    <row r="1469" spans="3:4">
      <c r="C1469" s="16" t="s">
        <v>476</v>
      </c>
      <c r="D1469" s="17" t="s">
        <v>1887</v>
      </c>
    </row>
    <row r="1470" spans="3:4">
      <c r="C1470" s="16" t="s">
        <v>476</v>
      </c>
      <c r="D1470" s="17" t="s">
        <v>1888</v>
      </c>
    </row>
    <row r="1471" spans="3:4">
      <c r="C1471" s="16" t="s">
        <v>476</v>
      </c>
      <c r="D1471" s="17" t="s">
        <v>1889</v>
      </c>
    </row>
    <row r="1472" spans="3:4">
      <c r="C1472" s="16" t="s">
        <v>476</v>
      </c>
      <c r="D1472" s="17" t="s">
        <v>1890</v>
      </c>
    </row>
    <row r="1473" spans="3:4">
      <c r="C1473" s="16" t="s">
        <v>476</v>
      </c>
      <c r="D1473" s="17" t="s">
        <v>1891</v>
      </c>
    </row>
    <row r="1474" spans="3:4">
      <c r="C1474" s="16" t="s">
        <v>476</v>
      </c>
      <c r="D1474" s="17" t="s">
        <v>1892</v>
      </c>
    </row>
    <row r="1475" spans="3:4">
      <c r="C1475" s="16" t="s">
        <v>476</v>
      </c>
      <c r="D1475" s="17" t="s">
        <v>1893</v>
      </c>
    </row>
    <row r="1476" spans="3:4">
      <c r="C1476" s="16" t="s">
        <v>478</v>
      </c>
      <c r="D1476" s="17" t="s">
        <v>1894</v>
      </c>
    </row>
    <row r="1477" spans="3:4">
      <c r="C1477" s="16" t="s">
        <v>478</v>
      </c>
      <c r="D1477" s="17" t="s">
        <v>1895</v>
      </c>
    </row>
    <row r="1478" spans="3:4">
      <c r="C1478" s="16" t="s">
        <v>478</v>
      </c>
      <c r="D1478" s="17" t="s">
        <v>1896</v>
      </c>
    </row>
    <row r="1479" spans="3:4">
      <c r="C1479" s="16" t="s">
        <v>478</v>
      </c>
      <c r="D1479" s="17" t="s">
        <v>1897</v>
      </c>
    </row>
    <row r="1480" spans="3:4">
      <c r="C1480" s="16" t="s">
        <v>478</v>
      </c>
      <c r="D1480" s="17" t="s">
        <v>1898</v>
      </c>
    </row>
    <row r="1481" spans="3:4">
      <c r="C1481" s="16" t="s">
        <v>478</v>
      </c>
      <c r="D1481" s="17" t="s">
        <v>1899</v>
      </c>
    </row>
    <row r="1482" spans="3:4">
      <c r="C1482" s="16" t="s">
        <v>478</v>
      </c>
      <c r="D1482" s="17" t="s">
        <v>1900</v>
      </c>
    </row>
    <row r="1483" spans="3:4">
      <c r="C1483" s="16" t="s">
        <v>478</v>
      </c>
      <c r="D1483" s="17" t="s">
        <v>1901</v>
      </c>
    </row>
    <row r="1484" spans="3:4">
      <c r="C1484" s="16" t="s">
        <v>478</v>
      </c>
      <c r="D1484" s="17" t="s">
        <v>1902</v>
      </c>
    </row>
    <row r="1485" spans="3:4">
      <c r="C1485" s="16" t="s">
        <v>478</v>
      </c>
      <c r="D1485" s="17" t="s">
        <v>1903</v>
      </c>
    </row>
    <row r="1486" spans="3:4">
      <c r="C1486" s="16" t="s">
        <v>478</v>
      </c>
      <c r="D1486" s="17" t="s">
        <v>1904</v>
      </c>
    </row>
    <row r="1487" spans="3:4">
      <c r="C1487" s="16" t="s">
        <v>478</v>
      </c>
      <c r="D1487" s="17" t="s">
        <v>1905</v>
      </c>
    </row>
    <row r="1488" spans="3:4">
      <c r="C1488" s="16" t="s">
        <v>478</v>
      </c>
      <c r="D1488" s="17" t="s">
        <v>1906</v>
      </c>
    </row>
    <row r="1489" spans="3:4">
      <c r="C1489" s="16" t="s">
        <v>478</v>
      </c>
      <c r="D1489" s="17" t="s">
        <v>1907</v>
      </c>
    </row>
    <row r="1490" spans="3:4">
      <c r="C1490" s="16" t="s">
        <v>478</v>
      </c>
      <c r="D1490" s="17" t="s">
        <v>1908</v>
      </c>
    </row>
    <row r="1491" spans="3:4">
      <c r="C1491" s="16" t="s">
        <v>478</v>
      </c>
      <c r="D1491" s="17" t="s">
        <v>1909</v>
      </c>
    </row>
    <row r="1492" spans="3:4">
      <c r="C1492" s="16" t="s">
        <v>478</v>
      </c>
      <c r="D1492" s="17" t="s">
        <v>1910</v>
      </c>
    </row>
    <row r="1493" spans="3:4">
      <c r="C1493" s="16" t="s">
        <v>478</v>
      </c>
      <c r="D1493" s="17" t="s">
        <v>1911</v>
      </c>
    </row>
    <row r="1494" spans="3:4">
      <c r="C1494" s="16" t="s">
        <v>478</v>
      </c>
      <c r="D1494" s="17" t="s">
        <v>1912</v>
      </c>
    </row>
    <row r="1495" spans="3:4">
      <c r="C1495" s="16" t="s">
        <v>478</v>
      </c>
      <c r="D1495" s="17" t="s">
        <v>1913</v>
      </c>
    </row>
    <row r="1496" spans="3:4">
      <c r="C1496" s="16" t="s">
        <v>478</v>
      </c>
      <c r="D1496" s="17" t="s">
        <v>1914</v>
      </c>
    </row>
    <row r="1497" spans="3:4">
      <c r="C1497" s="16" t="s">
        <v>478</v>
      </c>
      <c r="D1497" s="17" t="s">
        <v>1915</v>
      </c>
    </row>
    <row r="1498" spans="3:4">
      <c r="C1498" s="16" t="s">
        <v>478</v>
      </c>
      <c r="D1498" s="17" t="s">
        <v>1916</v>
      </c>
    </row>
    <row r="1499" spans="3:4">
      <c r="C1499" s="16" t="s">
        <v>478</v>
      </c>
      <c r="D1499" s="17" t="s">
        <v>1917</v>
      </c>
    </row>
    <row r="1500" spans="3:4">
      <c r="C1500" s="16" t="s">
        <v>478</v>
      </c>
      <c r="D1500" s="17" t="s">
        <v>1918</v>
      </c>
    </row>
    <row r="1501" spans="3:4">
      <c r="C1501" s="16" t="s">
        <v>478</v>
      </c>
      <c r="D1501" s="17" t="s">
        <v>1919</v>
      </c>
    </row>
    <row r="1502" spans="3:4">
      <c r="C1502" s="16" t="s">
        <v>478</v>
      </c>
      <c r="D1502" s="17" t="s">
        <v>1920</v>
      </c>
    </row>
    <row r="1503" spans="3:4">
      <c r="C1503" s="16" t="s">
        <v>478</v>
      </c>
      <c r="D1503" s="17" t="s">
        <v>1921</v>
      </c>
    </row>
    <row r="1504" spans="3:4">
      <c r="C1504" s="16" t="s">
        <v>1922</v>
      </c>
      <c r="D1504" s="17" t="s">
        <v>1923</v>
      </c>
    </row>
    <row r="1505" spans="3:4">
      <c r="C1505" s="16" t="s">
        <v>478</v>
      </c>
      <c r="D1505" s="17" t="s">
        <v>1924</v>
      </c>
    </row>
    <row r="1506" spans="3:4">
      <c r="C1506" s="16" t="s">
        <v>478</v>
      </c>
      <c r="D1506" s="17" t="s">
        <v>1925</v>
      </c>
    </row>
    <row r="1507" spans="3:4">
      <c r="C1507" s="16" t="s">
        <v>478</v>
      </c>
      <c r="D1507" s="17" t="s">
        <v>1926</v>
      </c>
    </row>
    <row r="1508" spans="3:4">
      <c r="C1508" s="16" t="s">
        <v>478</v>
      </c>
      <c r="D1508" s="17" t="s">
        <v>1927</v>
      </c>
    </row>
    <row r="1509" spans="3:4">
      <c r="C1509" s="16" t="s">
        <v>478</v>
      </c>
      <c r="D1509" s="17" t="s">
        <v>1928</v>
      </c>
    </row>
    <row r="1510" spans="3:4">
      <c r="C1510" s="16" t="s">
        <v>478</v>
      </c>
      <c r="D1510" s="17" t="s">
        <v>1929</v>
      </c>
    </row>
    <row r="1511" spans="3:4">
      <c r="C1511" s="16" t="s">
        <v>478</v>
      </c>
      <c r="D1511" s="17" t="s">
        <v>1930</v>
      </c>
    </row>
    <row r="1512" spans="3:4">
      <c r="C1512" s="16" t="s">
        <v>478</v>
      </c>
      <c r="D1512" s="17" t="s">
        <v>1931</v>
      </c>
    </row>
    <row r="1513" spans="3:4">
      <c r="C1513" s="16" t="s">
        <v>478</v>
      </c>
      <c r="D1513" s="17" t="s">
        <v>1932</v>
      </c>
    </row>
    <row r="1514" spans="3:4">
      <c r="C1514" s="16" t="s">
        <v>478</v>
      </c>
      <c r="D1514" s="17" t="s">
        <v>1933</v>
      </c>
    </row>
    <row r="1515" spans="3:4">
      <c r="C1515" s="16" t="s">
        <v>478</v>
      </c>
      <c r="D1515" s="17" t="s">
        <v>1934</v>
      </c>
    </row>
    <row r="1516" spans="3:4">
      <c r="C1516" s="16" t="s">
        <v>478</v>
      </c>
      <c r="D1516" s="17" t="s">
        <v>1935</v>
      </c>
    </row>
    <row r="1517" spans="3:4">
      <c r="C1517" s="16" t="s">
        <v>478</v>
      </c>
      <c r="D1517" s="17" t="s">
        <v>1936</v>
      </c>
    </row>
    <row r="1518" spans="3:4">
      <c r="C1518" s="16" t="s">
        <v>478</v>
      </c>
      <c r="D1518" s="17" t="s">
        <v>1937</v>
      </c>
    </row>
    <row r="1519" spans="3:4">
      <c r="C1519" s="16" t="s">
        <v>478</v>
      </c>
      <c r="D1519" s="17" t="s">
        <v>1938</v>
      </c>
    </row>
    <row r="1520" spans="3:4">
      <c r="C1520" s="16" t="s">
        <v>478</v>
      </c>
      <c r="D1520" s="17" t="s">
        <v>1939</v>
      </c>
    </row>
    <row r="1521" spans="3:4">
      <c r="C1521" s="16" t="s">
        <v>478</v>
      </c>
      <c r="D1521" s="17" t="s">
        <v>1940</v>
      </c>
    </row>
    <row r="1522" spans="3:4">
      <c r="C1522" s="16" t="s">
        <v>478</v>
      </c>
      <c r="D1522" s="17" t="s">
        <v>1941</v>
      </c>
    </row>
    <row r="1523" spans="3:4">
      <c r="C1523" s="16" t="s">
        <v>478</v>
      </c>
      <c r="D1523" s="17" t="s">
        <v>1683</v>
      </c>
    </row>
    <row r="1524" spans="3:4">
      <c r="C1524" s="16" t="s">
        <v>478</v>
      </c>
      <c r="D1524" s="17" t="s">
        <v>1942</v>
      </c>
    </row>
    <row r="1525" spans="3:4">
      <c r="C1525" s="16" t="s">
        <v>478</v>
      </c>
      <c r="D1525" s="17" t="s">
        <v>1943</v>
      </c>
    </row>
    <row r="1526" spans="3:4">
      <c r="C1526" s="16" t="s">
        <v>478</v>
      </c>
      <c r="D1526" s="17" t="s">
        <v>1944</v>
      </c>
    </row>
    <row r="1527" spans="3:4">
      <c r="C1527" s="16" t="s">
        <v>478</v>
      </c>
      <c r="D1527" s="17" t="s">
        <v>724</v>
      </c>
    </row>
    <row r="1528" spans="3:4">
      <c r="C1528" s="16" t="s">
        <v>478</v>
      </c>
      <c r="D1528" s="17" t="s">
        <v>1945</v>
      </c>
    </row>
    <row r="1529" spans="3:4">
      <c r="C1529" s="16" t="s">
        <v>478</v>
      </c>
      <c r="D1529" s="17" t="s">
        <v>1946</v>
      </c>
    </row>
    <row r="1530" spans="3:4">
      <c r="C1530" s="16" t="s">
        <v>478</v>
      </c>
      <c r="D1530" s="17" t="s">
        <v>1947</v>
      </c>
    </row>
    <row r="1531" spans="3:4">
      <c r="C1531" s="16" t="s">
        <v>478</v>
      </c>
      <c r="D1531" s="17" t="s">
        <v>1948</v>
      </c>
    </row>
    <row r="1532" spans="3:4">
      <c r="C1532" s="16" t="s">
        <v>478</v>
      </c>
      <c r="D1532" s="17" t="s">
        <v>1949</v>
      </c>
    </row>
    <row r="1533" spans="3:4">
      <c r="C1533" s="16" t="s">
        <v>478</v>
      </c>
      <c r="D1533" s="17" t="s">
        <v>1950</v>
      </c>
    </row>
    <row r="1534" spans="3:4">
      <c r="C1534" s="16" t="s">
        <v>478</v>
      </c>
      <c r="D1534" s="17" t="s">
        <v>1951</v>
      </c>
    </row>
    <row r="1535" spans="3:4">
      <c r="C1535" s="16" t="s">
        <v>478</v>
      </c>
      <c r="D1535" s="17" t="s">
        <v>1952</v>
      </c>
    </row>
    <row r="1536" spans="3:4">
      <c r="C1536" s="16" t="s">
        <v>480</v>
      </c>
      <c r="D1536" s="17" t="s">
        <v>1953</v>
      </c>
    </row>
    <row r="1537" spans="3:4">
      <c r="C1537" s="16" t="s">
        <v>480</v>
      </c>
      <c r="D1537" s="17" t="s">
        <v>1954</v>
      </c>
    </row>
    <row r="1538" spans="3:4">
      <c r="C1538" s="16" t="s">
        <v>480</v>
      </c>
      <c r="D1538" s="17" t="s">
        <v>1955</v>
      </c>
    </row>
    <row r="1539" spans="3:4">
      <c r="C1539" s="16" t="s">
        <v>480</v>
      </c>
      <c r="D1539" s="17" t="s">
        <v>1956</v>
      </c>
    </row>
    <row r="1540" spans="3:4">
      <c r="C1540" s="16" t="s">
        <v>480</v>
      </c>
      <c r="D1540" s="17" t="s">
        <v>1957</v>
      </c>
    </row>
    <row r="1541" spans="3:4">
      <c r="C1541" s="16" t="s">
        <v>480</v>
      </c>
      <c r="D1541" s="17" t="s">
        <v>1958</v>
      </c>
    </row>
    <row r="1542" spans="3:4">
      <c r="C1542" s="16" t="s">
        <v>480</v>
      </c>
      <c r="D1542" s="17" t="s">
        <v>1959</v>
      </c>
    </row>
    <row r="1543" spans="3:4">
      <c r="C1543" s="16" t="s">
        <v>480</v>
      </c>
      <c r="D1543" s="17" t="s">
        <v>1960</v>
      </c>
    </row>
    <row r="1544" spans="3:4">
      <c r="C1544" s="16" t="s">
        <v>480</v>
      </c>
      <c r="D1544" s="17" t="s">
        <v>1961</v>
      </c>
    </row>
    <row r="1545" spans="3:4">
      <c r="C1545" s="16" t="s">
        <v>480</v>
      </c>
      <c r="D1545" s="17" t="s">
        <v>1962</v>
      </c>
    </row>
    <row r="1546" spans="3:4">
      <c r="C1546" s="16" t="s">
        <v>480</v>
      </c>
      <c r="D1546" s="17" t="s">
        <v>1963</v>
      </c>
    </row>
    <row r="1547" spans="3:4">
      <c r="C1547" s="16" t="s">
        <v>480</v>
      </c>
      <c r="D1547" s="17" t="s">
        <v>1964</v>
      </c>
    </row>
    <row r="1548" spans="3:4">
      <c r="C1548" s="16" t="s">
        <v>480</v>
      </c>
      <c r="D1548" s="17" t="s">
        <v>1965</v>
      </c>
    </row>
    <row r="1549" spans="3:4">
      <c r="C1549" s="16" t="s">
        <v>480</v>
      </c>
      <c r="D1549" s="17" t="s">
        <v>1966</v>
      </c>
    </row>
    <row r="1550" spans="3:4">
      <c r="C1550" s="16" t="s">
        <v>480</v>
      </c>
      <c r="D1550" s="17" t="s">
        <v>1967</v>
      </c>
    </row>
    <row r="1551" spans="3:4">
      <c r="C1551" s="16" t="s">
        <v>480</v>
      </c>
      <c r="D1551" s="17" t="s">
        <v>1968</v>
      </c>
    </row>
    <row r="1552" spans="3:4">
      <c r="C1552" s="16" t="s">
        <v>480</v>
      </c>
      <c r="D1552" s="17" t="s">
        <v>1969</v>
      </c>
    </row>
    <row r="1553" spans="3:4">
      <c r="C1553" s="16" t="s">
        <v>480</v>
      </c>
      <c r="D1553" s="17" t="s">
        <v>1970</v>
      </c>
    </row>
    <row r="1554" spans="3:4">
      <c r="C1554" s="16" t="s">
        <v>480</v>
      </c>
      <c r="D1554" s="17" t="s">
        <v>1971</v>
      </c>
    </row>
    <row r="1555" spans="3:4">
      <c r="C1555" s="16" t="s">
        <v>480</v>
      </c>
      <c r="D1555" s="17" t="s">
        <v>1972</v>
      </c>
    </row>
    <row r="1556" spans="3:4">
      <c r="C1556" s="16" t="s">
        <v>482</v>
      </c>
      <c r="D1556" s="17" t="s">
        <v>1973</v>
      </c>
    </row>
    <row r="1557" spans="3:4">
      <c r="C1557" s="16" t="s">
        <v>482</v>
      </c>
      <c r="D1557" s="17" t="s">
        <v>1974</v>
      </c>
    </row>
    <row r="1558" spans="3:4">
      <c r="C1558" s="16" t="s">
        <v>482</v>
      </c>
      <c r="D1558" s="17" t="s">
        <v>1975</v>
      </c>
    </row>
    <row r="1559" spans="3:4">
      <c r="C1559" s="16" t="s">
        <v>482</v>
      </c>
      <c r="D1559" s="17" t="s">
        <v>1976</v>
      </c>
    </row>
    <row r="1560" spans="3:4">
      <c r="C1560" s="16" t="s">
        <v>482</v>
      </c>
      <c r="D1560" s="17" t="s">
        <v>1977</v>
      </c>
    </row>
    <row r="1561" spans="3:4">
      <c r="C1561" s="16" t="s">
        <v>482</v>
      </c>
      <c r="D1561" s="17" t="s">
        <v>1978</v>
      </c>
    </row>
    <row r="1562" spans="3:4">
      <c r="C1562" s="16" t="s">
        <v>482</v>
      </c>
      <c r="D1562" s="17" t="s">
        <v>1979</v>
      </c>
    </row>
    <row r="1563" spans="3:4">
      <c r="C1563" s="16" t="s">
        <v>482</v>
      </c>
      <c r="D1563" s="17" t="s">
        <v>1980</v>
      </c>
    </row>
    <row r="1564" spans="3:4">
      <c r="C1564" s="16" t="s">
        <v>482</v>
      </c>
      <c r="D1564" s="17" t="s">
        <v>1981</v>
      </c>
    </row>
    <row r="1565" spans="3:4">
      <c r="C1565" s="16" t="s">
        <v>482</v>
      </c>
      <c r="D1565" s="17" t="s">
        <v>1982</v>
      </c>
    </row>
    <row r="1566" spans="3:4">
      <c r="C1566" s="16" t="s">
        <v>482</v>
      </c>
      <c r="D1566" s="17" t="s">
        <v>1983</v>
      </c>
    </row>
    <row r="1567" spans="3:4">
      <c r="C1567" s="16" t="s">
        <v>482</v>
      </c>
      <c r="D1567" s="17" t="s">
        <v>1984</v>
      </c>
    </row>
    <row r="1568" spans="3:4">
      <c r="C1568" s="16" t="s">
        <v>482</v>
      </c>
      <c r="D1568" s="17" t="s">
        <v>1985</v>
      </c>
    </row>
    <row r="1569" spans="3:4">
      <c r="C1569" s="16" t="s">
        <v>482</v>
      </c>
      <c r="D1569" s="17" t="s">
        <v>1986</v>
      </c>
    </row>
    <row r="1570" spans="3:4">
      <c r="C1570" s="16" t="s">
        <v>482</v>
      </c>
      <c r="D1570" s="17" t="s">
        <v>1987</v>
      </c>
    </row>
    <row r="1571" spans="3:4">
      <c r="C1571" s="16" t="s">
        <v>482</v>
      </c>
      <c r="D1571" s="17" t="s">
        <v>1988</v>
      </c>
    </row>
    <row r="1572" spans="3:4">
      <c r="C1572" s="16" t="s">
        <v>482</v>
      </c>
      <c r="D1572" s="17" t="s">
        <v>1989</v>
      </c>
    </row>
    <row r="1573" spans="3:4">
      <c r="C1573" s="16" t="s">
        <v>482</v>
      </c>
      <c r="D1573" s="17" t="s">
        <v>1990</v>
      </c>
    </row>
    <row r="1574" spans="3:4">
      <c r="C1574" s="16" t="s">
        <v>482</v>
      </c>
      <c r="D1574" s="17" t="s">
        <v>1991</v>
      </c>
    </row>
    <row r="1575" spans="3:4">
      <c r="C1575" s="16" t="s">
        <v>482</v>
      </c>
      <c r="D1575" s="17" t="s">
        <v>1992</v>
      </c>
    </row>
    <row r="1576" spans="3:4">
      <c r="C1576" s="16" t="s">
        <v>482</v>
      </c>
      <c r="D1576" s="17" t="s">
        <v>1993</v>
      </c>
    </row>
    <row r="1577" spans="3:4">
      <c r="C1577" s="16" t="s">
        <v>484</v>
      </c>
      <c r="D1577" s="17" t="s">
        <v>1994</v>
      </c>
    </row>
    <row r="1578" spans="3:4">
      <c r="C1578" s="16" t="s">
        <v>484</v>
      </c>
      <c r="D1578" s="17" t="s">
        <v>1995</v>
      </c>
    </row>
    <row r="1579" spans="3:4">
      <c r="C1579" s="16" t="s">
        <v>484</v>
      </c>
      <c r="D1579" s="17" t="s">
        <v>1996</v>
      </c>
    </row>
    <row r="1580" spans="3:4">
      <c r="C1580" s="16" t="s">
        <v>484</v>
      </c>
      <c r="D1580" s="17" t="s">
        <v>1997</v>
      </c>
    </row>
    <row r="1581" spans="3:4">
      <c r="C1581" s="16" t="s">
        <v>484</v>
      </c>
      <c r="D1581" s="17" t="s">
        <v>1998</v>
      </c>
    </row>
    <row r="1582" spans="3:4">
      <c r="C1582" s="16" t="s">
        <v>484</v>
      </c>
      <c r="D1582" s="17" t="s">
        <v>1999</v>
      </c>
    </row>
    <row r="1583" spans="3:4">
      <c r="C1583" s="16" t="s">
        <v>484</v>
      </c>
      <c r="D1583" s="17" t="s">
        <v>2000</v>
      </c>
    </row>
    <row r="1584" spans="3:4">
      <c r="C1584" s="16" t="s">
        <v>484</v>
      </c>
      <c r="D1584" s="17" t="s">
        <v>2001</v>
      </c>
    </row>
    <row r="1585" spans="3:4">
      <c r="C1585" s="16" t="s">
        <v>484</v>
      </c>
      <c r="D1585" s="17" t="s">
        <v>2002</v>
      </c>
    </row>
    <row r="1586" spans="3:4">
      <c r="C1586" s="16" t="s">
        <v>484</v>
      </c>
      <c r="D1586" s="17" t="s">
        <v>2003</v>
      </c>
    </row>
    <row r="1587" spans="3:4">
      <c r="C1587" s="16" t="s">
        <v>484</v>
      </c>
      <c r="D1587" s="17" t="s">
        <v>2004</v>
      </c>
    </row>
    <row r="1588" spans="3:4">
      <c r="C1588" s="16" t="s">
        <v>484</v>
      </c>
      <c r="D1588" s="17" t="s">
        <v>2005</v>
      </c>
    </row>
    <row r="1589" spans="3:4">
      <c r="C1589" s="16" t="s">
        <v>484</v>
      </c>
      <c r="D1589" s="17" t="s">
        <v>2006</v>
      </c>
    </row>
    <row r="1590" spans="3:4">
      <c r="C1590" s="16" t="s">
        <v>484</v>
      </c>
      <c r="D1590" s="17" t="s">
        <v>2007</v>
      </c>
    </row>
    <row r="1591" spans="3:4">
      <c r="C1591" s="16" t="s">
        <v>484</v>
      </c>
      <c r="D1591" s="17" t="s">
        <v>737</v>
      </c>
    </row>
    <row r="1592" spans="3:4">
      <c r="C1592" s="16" t="s">
        <v>484</v>
      </c>
      <c r="D1592" s="17" t="s">
        <v>2008</v>
      </c>
    </row>
    <row r="1593" spans="3:4">
      <c r="C1593" s="16" t="s">
        <v>484</v>
      </c>
      <c r="D1593" s="17" t="s">
        <v>2009</v>
      </c>
    </row>
    <row r="1594" spans="3:4">
      <c r="C1594" s="16" t="s">
        <v>484</v>
      </c>
      <c r="D1594" s="17" t="s">
        <v>2010</v>
      </c>
    </row>
    <row r="1595" spans="3:4">
      <c r="C1595" s="16" t="s">
        <v>484</v>
      </c>
      <c r="D1595" s="17" t="s">
        <v>2011</v>
      </c>
    </row>
    <row r="1596" spans="3:4">
      <c r="C1596" s="16" t="s">
        <v>484</v>
      </c>
      <c r="D1596" s="17" t="s">
        <v>2012</v>
      </c>
    </row>
    <row r="1597" spans="3:4">
      <c r="C1597" s="16" t="s">
        <v>484</v>
      </c>
      <c r="D1597" s="17" t="s">
        <v>2013</v>
      </c>
    </row>
    <row r="1598" spans="3:4">
      <c r="C1598" s="16" t="s">
        <v>484</v>
      </c>
      <c r="D1598" s="17" t="s">
        <v>2014</v>
      </c>
    </row>
    <row r="1599" spans="3:4">
      <c r="C1599" s="16" t="s">
        <v>484</v>
      </c>
      <c r="D1599" s="17" t="s">
        <v>794</v>
      </c>
    </row>
    <row r="1600" spans="3:4">
      <c r="C1600" s="16" t="s">
        <v>484</v>
      </c>
      <c r="D1600" s="17" t="s">
        <v>2015</v>
      </c>
    </row>
    <row r="1601" spans="3:4">
      <c r="C1601" s="16" t="s">
        <v>484</v>
      </c>
      <c r="D1601" s="17" t="s">
        <v>1315</v>
      </c>
    </row>
    <row r="1602" spans="3:4">
      <c r="C1602" s="16" t="s">
        <v>484</v>
      </c>
      <c r="D1602" s="17" t="s">
        <v>2016</v>
      </c>
    </row>
    <row r="1603" spans="3:4">
      <c r="C1603" s="16" t="s">
        <v>484</v>
      </c>
      <c r="D1603" s="17" t="s">
        <v>2017</v>
      </c>
    </row>
    <row r="1604" spans="3:4">
      <c r="C1604" s="16" t="s">
        <v>484</v>
      </c>
      <c r="D1604" s="17" t="s">
        <v>2018</v>
      </c>
    </row>
    <row r="1605" spans="3:4">
      <c r="C1605" s="16" t="s">
        <v>484</v>
      </c>
      <c r="D1605" s="17" t="s">
        <v>2019</v>
      </c>
    </row>
    <row r="1606" spans="3:4">
      <c r="C1606" s="16" t="s">
        <v>484</v>
      </c>
      <c r="D1606" s="17" t="s">
        <v>2020</v>
      </c>
    </row>
    <row r="1607" spans="3:4">
      <c r="C1607" s="16" t="s">
        <v>484</v>
      </c>
      <c r="D1607" s="17" t="s">
        <v>2021</v>
      </c>
    </row>
    <row r="1608" spans="3:4">
      <c r="C1608" s="16" t="s">
        <v>484</v>
      </c>
      <c r="D1608" s="17" t="s">
        <v>2022</v>
      </c>
    </row>
    <row r="1609" spans="3:4">
      <c r="C1609" s="16" t="s">
        <v>484</v>
      </c>
      <c r="D1609" s="17" t="s">
        <v>2023</v>
      </c>
    </row>
    <row r="1610" spans="3:4">
      <c r="C1610" s="16" t="s">
        <v>484</v>
      </c>
      <c r="D1610" s="17" t="s">
        <v>2024</v>
      </c>
    </row>
    <row r="1611" spans="3:4">
      <c r="C1611" s="16" t="s">
        <v>484</v>
      </c>
      <c r="D1611" s="17" t="s">
        <v>2025</v>
      </c>
    </row>
    <row r="1612" spans="3:4">
      <c r="C1612" s="16" t="s">
        <v>484</v>
      </c>
      <c r="D1612" s="17" t="s">
        <v>2026</v>
      </c>
    </row>
    <row r="1613" spans="3:4">
      <c r="C1613" s="16" t="s">
        <v>484</v>
      </c>
      <c r="D1613" s="17" t="s">
        <v>2027</v>
      </c>
    </row>
    <row r="1614" spans="3:4">
      <c r="C1614" s="16" t="s">
        <v>484</v>
      </c>
      <c r="D1614" s="17" t="s">
        <v>2028</v>
      </c>
    </row>
    <row r="1615" spans="3:4">
      <c r="C1615" s="16" t="s">
        <v>484</v>
      </c>
      <c r="D1615" s="17" t="s">
        <v>2029</v>
      </c>
    </row>
    <row r="1616" spans="3:4">
      <c r="C1616" s="16" t="s">
        <v>484</v>
      </c>
      <c r="D1616" s="17" t="s">
        <v>2030</v>
      </c>
    </row>
    <row r="1617" spans="3:4">
      <c r="C1617" s="16" t="s">
        <v>484</v>
      </c>
      <c r="D1617" s="17" t="s">
        <v>2031</v>
      </c>
    </row>
    <row r="1618" spans="3:4">
      <c r="C1618" s="16" t="s">
        <v>484</v>
      </c>
      <c r="D1618" s="17" t="s">
        <v>2032</v>
      </c>
    </row>
    <row r="1619" spans="3:4">
      <c r="C1619" s="16" t="s">
        <v>484</v>
      </c>
      <c r="D1619" s="17" t="s">
        <v>2033</v>
      </c>
    </row>
    <row r="1620" spans="3:4">
      <c r="C1620" s="16" t="s">
        <v>484</v>
      </c>
      <c r="D1620" s="17" t="s">
        <v>2034</v>
      </c>
    </row>
    <row r="1621" spans="3:4">
      <c r="C1621" s="16" t="s">
        <v>484</v>
      </c>
      <c r="D1621" s="17" t="s">
        <v>2035</v>
      </c>
    </row>
    <row r="1622" spans="3:4">
      <c r="C1622" s="16" t="s">
        <v>486</v>
      </c>
      <c r="D1622" s="17" t="s">
        <v>2036</v>
      </c>
    </row>
    <row r="1623" spans="3:4">
      <c r="C1623" s="16" t="s">
        <v>486</v>
      </c>
      <c r="D1623" s="17" t="s">
        <v>2037</v>
      </c>
    </row>
    <row r="1624" spans="3:4">
      <c r="C1624" s="16" t="s">
        <v>486</v>
      </c>
      <c r="D1624" s="17" t="s">
        <v>2038</v>
      </c>
    </row>
    <row r="1625" spans="3:4">
      <c r="C1625" s="16" t="s">
        <v>486</v>
      </c>
      <c r="D1625" s="17" t="s">
        <v>2039</v>
      </c>
    </row>
    <row r="1626" spans="3:4">
      <c r="C1626" s="16" t="s">
        <v>486</v>
      </c>
      <c r="D1626" s="17" t="s">
        <v>2040</v>
      </c>
    </row>
    <row r="1627" spans="3:4">
      <c r="C1627" s="16" t="s">
        <v>486</v>
      </c>
      <c r="D1627" s="17" t="s">
        <v>2041</v>
      </c>
    </row>
    <row r="1628" spans="3:4">
      <c r="C1628" s="16" t="s">
        <v>486</v>
      </c>
      <c r="D1628" s="17" t="s">
        <v>2042</v>
      </c>
    </row>
    <row r="1629" spans="3:4">
      <c r="C1629" s="16" t="s">
        <v>486</v>
      </c>
      <c r="D1629" s="17" t="s">
        <v>2043</v>
      </c>
    </row>
    <row r="1630" spans="3:4">
      <c r="C1630" s="16" t="s">
        <v>486</v>
      </c>
      <c r="D1630" s="17" t="s">
        <v>2044</v>
      </c>
    </row>
    <row r="1631" spans="3:4">
      <c r="C1631" s="16" t="s">
        <v>486</v>
      </c>
      <c r="D1631" s="17" t="s">
        <v>2045</v>
      </c>
    </row>
    <row r="1632" spans="3:4">
      <c r="C1632" s="16" t="s">
        <v>486</v>
      </c>
      <c r="D1632" s="17" t="s">
        <v>2046</v>
      </c>
    </row>
    <row r="1633" spans="3:4">
      <c r="C1633" s="16" t="s">
        <v>486</v>
      </c>
      <c r="D1633" s="17" t="s">
        <v>2047</v>
      </c>
    </row>
    <row r="1634" spans="3:4">
      <c r="C1634" s="16" t="s">
        <v>486</v>
      </c>
      <c r="D1634" s="17" t="s">
        <v>2048</v>
      </c>
    </row>
    <row r="1635" spans="3:4">
      <c r="C1635" s="16" t="s">
        <v>486</v>
      </c>
      <c r="D1635" s="17" t="s">
        <v>2049</v>
      </c>
    </row>
    <row r="1636" spans="3:4">
      <c r="C1636" s="16" t="s">
        <v>486</v>
      </c>
      <c r="D1636" s="17" t="s">
        <v>2050</v>
      </c>
    </row>
    <row r="1637" spans="3:4">
      <c r="C1637" s="16" t="s">
        <v>486</v>
      </c>
      <c r="D1637" s="17" t="s">
        <v>2051</v>
      </c>
    </row>
    <row r="1638" spans="3:4">
      <c r="C1638" s="16" t="s">
        <v>486</v>
      </c>
      <c r="D1638" s="17" t="s">
        <v>2052</v>
      </c>
    </row>
    <row r="1639" spans="3:4">
      <c r="C1639" s="16" t="s">
        <v>486</v>
      </c>
      <c r="D1639" s="17" t="s">
        <v>2053</v>
      </c>
    </row>
    <row r="1640" spans="3:4">
      <c r="C1640" s="16" t="s">
        <v>488</v>
      </c>
      <c r="D1640" s="17" t="s">
        <v>2054</v>
      </c>
    </row>
    <row r="1641" spans="3:4">
      <c r="C1641" s="16" t="s">
        <v>488</v>
      </c>
      <c r="D1641" s="17" t="s">
        <v>2055</v>
      </c>
    </row>
    <row r="1642" spans="3:4">
      <c r="C1642" s="16" t="s">
        <v>488</v>
      </c>
      <c r="D1642" s="17" t="s">
        <v>2056</v>
      </c>
    </row>
    <row r="1643" spans="3:4">
      <c r="C1643" s="16" t="s">
        <v>488</v>
      </c>
      <c r="D1643" s="17" t="s">
        <v>2057</v>
      </c>
    </row>
    <row r="1644" spans="3:4">
      <c r="C1644" s="16" t="s">
        <v>488</v>
      </c>
      <c r="D1644" s="17" t="s">
        <v>2058</v>
      </c>
    </row>
    <row r="1645" spans="3:4">
      <c r="C1645" s="16" t="s">
        <v>488</v>
      </c>
      <c r="D1645" s="17" t="s">
        <v>2059</v>
      </c>
    </row>
    <row r="1646" spans="3:4">
      <c r="C1646" s="16" t="s">
        <v>488</v>
      </c>
      <c r="D1646" s="17" t="s">
        <v>2060</v>
      </c>
    </row>
    <row r="1647" spans="3:4">
      <c r="C1647" s="16" t="s">
        <v>488</v>
      </c>
      <c r="D1647" s="17" t="s">
        <v>2061</v>
      </c>
    </row>
    <row r="1648" spans="3:4">
      <c r="C1648" s="16" t="s">
        <v>488</v>
      </c>
      <c r="D1648" s="17" t="s">
        <v>2062</v>
      </c>
    </row>
    <row r="1649" spans="3:4">
      <c r="C1649" s="16" t="s">
        <v>488</v>
      </c>
      <c r="D1649" s="17" t="s">
        <v>2063</v>
      </c>
    </row>
    <row r="1650" spans="3:4">
      <c r="C1650" s="16" t="s">
        <v>488</v>
      </c>
      <c r="D1650" s="17" t="s">
        <v>2064</v>
      </c>
    </row>
    <row r="1651" spans="3:4">
      <c r="C1651" s="16" t="s">
        <v>488</v>
      </c>
      <c r="D1651" s="17" t="s">
        <v>2065</v>
      </c>
    </row>
    <row r="1652" spans="3:4">
      <c r="C1652" s="16" t="s">
        <v>488</v>
      </c>
      <c r="D1652" s="17" t="s">
        <v>2066</v>
      </c>
    </row>
    <row r="1653" spans="3:4">
      <c r="C1653" s="16" t="s">
        <v>488</v>
      </c>
      <c r="D1653" s="17" t="s">
        <v>2067</v>
      </c>
    </row>
    <row r="1654" spans="3:4">
      <c r="C1654" s="16" t="s">
        <v>488</v>
      </c>
      <c r="D1654" s="17" t="s">
        <v>2068</v>
      </c>
    </row>
    <row r="1655" spans="3:4">
      <c r="C1655" s="16" t="s">
        <v>488</v>
      </c>
      <c r="D1655" s="17" t="s">
        <v>2069</v>
      </c>
    </row>
    <row r="1656" spans="3:4">
      <c r="C1656" s="16" t="s">
        <v>488</v>
      </c>
      <c r="D1656" s="17" t="s">
        <v>2070</v>
      </c>
    </row>
    <row r="1657" spans="3:4">
      <c r="C1657" s="16" t="s">
        <v>488</v>
      </c>
      <c r="D1657" s="17" t="s">
        <v>2071</v>
      </c>
    </row>
    <row r="1658" spans="3:4">
      <c r="C1658" s="16" t="s">
        <v>488</v>
      </c>
      <c r="D1658" s="17" t="s">
        <v>2072</v>
      </c>
    </row>
    <row r="1659" spans="3:4">
      <c r="C1659" s="16" t="s">
        <v>488</v>
      </c>
      <c r="D1659" s="17" t="s">
        <v>2073</v>
      </c>
    </row>
    <row r="1660" spans="3:4">
      <c r="C1660" s="16" t="s">
        <v>488</v>
      </c>
      <c r="D1660" s="17" t="s">
        <v>2074</v>
      </c>
    </row>
    <row r="1661" spans="3:4">
      <c r="C1661" s="16" t="s">
        <v>488</v>
      </c>
      <c r="D1661" s="17" t="s">
        <v>2075</v>
      </c>
    </row>
    <row r="1662" spans="3:4">
      <c r="C1662" s="16" t="s">
        <v>488</v>
      </c>
      <c r="D1662" s="17" t="s">
        <v>762</v>
      </c>
    </row>
    <row r="1663" spans="3:4">
      <c r="C1663" s="16" t="s">
        <v>488</v>
      </c>
      <c r="D1663" s="17" t="s">
        <v>2076</v>
      </c>
    </row>
    <row r="1664" spans="3:4">
      <c r="C1664" s="16" t="s">
        <v>488</v>
      </c>
      <c r="D1664" s="17" t="s">
        <v>2077</v>
      </c>
    </row>
    <row r="1665" spans="3:4">
      <c r="C1665" s="16" t="s">
        <v>488</v>
      </c>
      <c r="D1665" s="17" t="s">
        <v>2078</v>
      </c>
    </row>
    <row r="1666" spans="3:4">
      <c r="C1666" s="16" t="s">
        <v>490</v>
      </c>
      <c r="D1666" s="17" t="s">
        <v>2079</v>
      </c>
    </row>
    <row r="1667" spans="3:4">
      <c r="C1667" s="16" t="s">
        <v>490</v>
      </c>
      <c r="D1667" s="17" t="s">
        <v>2080</v>
      </c>
    </row>
    <row r="1668" spans="3:4">
      <c r="C1668" s="16" t="s">
        <v>490</v>
      </c>
      <c r="D1668" s="17" t="s">
        <v>2081</v>
      </c>
    </row>
    <row r="1669" spans="3:4">
      <c r="C1669" s="16" t="s">
        <v>490</v>
      </c>
      <c r="D1669" s="17" t="s">
        <v>2082</v>
      </c>
    </row>
    <row r="1670" spans="3:4">
      <c r="C1670" s="16" t="s">
        <v>490</v>
      </c>
      <c r="D1670" s="17" t="s">
        <v>2083</v>
      </c>
    </row>
    <row r="1671" spans="3:4">
      <c r="C1671" s="16" t="s">
        <v>490</v>
      </c>
      <c r="D1671" s="17" t="s">
        <v>2084</v>
      </c>
    </row>
    <row r="1672" spans="3:4">
      <c r="C1672" s="16" t="s">
        <v>490</v>
      </c>
      <c r="D1672" s="17" t="s">
        <v>2085</v>
      </c>
    </row>
    <row r="1673" spans="3:4">
      <c r="C1673" s="16" t="s">
        <v>490</v>
      </c>
      <c r="D1673" s="17" t="s">
        <v>2086</v>
      </c>
    </row>
    <row r="1674" spans="3:4">
      <c r="C1674" s="16" t="s">
        <v>490</v>
      </c>
      <c r="D1674" s="17" t="s">
        <v>2087</v>
      </c>
    </row>
    <row r="1675" spans="3:4">
      <c r="C1675" s="16" t="s">
        <v>490</v>
      </c>
      <c r="D1675" s="17" t="s">
        <v>2088</v>
      </c>
    </row>
    <row r="1676" spans="3:4">
      <c r="C1676" s="16" t="s">
        <v>490</v>
      </c>
      <c r="D1676" s="17" t="s">
        <v>2089</v>
      </c>
    </row>
    <row r="1677" spans="3:4">
      <c r="C1677" s="16" t="s">
        <v>490</v>
      </c>
      <c r="D1677" s="17" t="s">
        <v>2090</v>
      </c>
    </row>
    <row r="1678" spans="3:4">
      <c r="C1678" s="16" t="s">
        <v>490</v>
      </c>
      <c r="D1678" s="17" t="s">
        <v>2091</v>
      </c>
    </row>
    <row r="1679" spans="3:4">
      <c r="C1679" s="16" t="s">
        <v>490</v>
      </c>
      <c r="D1679" s="17" t="s">
        <v>2092</v>
      </c>
    </row>
    <row r="1680" spans="3:4">
      <c r="C1680" s="16" t="s">
        <v>490</v>
      </c>
      <c r="D1680" s="17" t="s">
        <v>2093</v>
      </c>
    </row>
    <row r="1681" spans="3:4">
      <c r="C1681" s="16" t="s">
        <v>490</v>
      </c>
      <c r="D1681" s="17" t="s">
        <v>2094</v>
      </c>
    </row>
    <row r="1682" spans="3:4">
      <c r="C1682" s="16" t="s">
        <v>490</v>
      </c>
      <c r="D1682" s="17" t="s">
        <v>2095</v>
      </c>
    </row>
    <row r="1683" spans="3:4">
      <c r="C1683" s="16" t="s">
        <v>490</v>
      </c>
      <c r="D1683" s="17" t="s">
        <v>2096</v>
      </c>
    </row>
    <row r="1684" spans="3:4">
      <c r="C1684" s="16" t="s">
        <v>490</v>
      </c>
      <c r="D1684" s="17" t="s">
        <v>2097</v>
      </c>
    </row>
    <row r="1685" spans="3:4">
      <c r="C1685" s="16" t="s">
        <v>490</v>
      </c>
      <c r="D1685" s="17" t="s">
        <v>2098</v>
      </c>
    </row>
    <row r="1686" spans="3:4">
      <c r="C1686" s="16" t="s">
        <v>490</v>
      </c>
      <c r="D1686" s="17" t="s">
        <v>2099</v>
      </c>
    </row>
    <row r="1687" spans="3:4">
      <c r="C1687" s="16" t="s">
        <v>490</v>
      </c>
      <c r="D1687" s="17" t="s">
        <v>2100</v>
      </c>
    </row>
    <row r="1688" spans="3:4">
      <c r="C1688" s="16" t="s">
        <v>490</v>
      </c>
      <c r="D1688" s="17" t="s">
        <v>2101</v>
      </c>
    </row>
    <row r="1689" spans="3:4">
      <c r="C1689" s="16" t="s">
        <v>490</v>
      </c>
      <c r="D1689" s="17" t="s">
        <v>2102</v>
      </c>
    </row>
    <row r="1690" spans="3:4">
      <c r="C1690" s="16" t="s">
        <v>490</v>
      </c>
      <c r="D1690" s="17" t="s">
        <v>2103</v>
      </c>
    </row>
    <row r="1691" spans="3:4">
      <c r="C1691" s="16" t="s">
        <v>490</v>
      </c>
      <c r="D1691" s="17" t="s">
        <v>2104</v>
      </c>
    </row>
    <row r="1692" spans="3:4">
      <c r="C1692" s="16" t="s">
        <v>490</v>
      </c>
      <c r="D1692" s="17" t="s">
        <v>2105</v>
      </c>
    </row>
    <row r="1693" spans="3:4">
      <c r="C1693" s="16" t="s">
        <v>490</v>
      </c>
      <c r="D1693" s="17" t="s">
        <v>2106</v>
      </c>
    </row>
    <row r="1694" spans="3:4">
      <c r="C1694" s="16" t="s">
        <v>490</v>
      </c>
      <c r="D1694" s="17" t="s">
        <v>2107</v>
      </c>
    </row>
    <row r="1695" spans="3:4">
      <c r="C1695" s="16" t="s">
        <v>490</v>
      </c>
      <c r="D1695" s="17" t="s">
        <v>2108</v>
      </c>
    </row>
    <row r="1696" spans="3:4">
      <c r="C1696" s="16" t="s">
        <v>490</v>
      </c>
      <c r="D1696" s="17" t="s">
        <v>2109</v>
      </c>
    </row>
    <row r="1697" spans="3:4">
      <c r="C1697" s="16" t="s">
        <v>490</v>
      </c>
      <c r="D1697" s="17" t="s">
        <v>2110</v>
      </c>
    </row>
    <row r="1698" spans="3:4">
      <c r="C1698" s="16" t="s">
        <v>490</v>
      </c>
      <c r="D1698" s="17" t="s">
        <v>2111</v>
      </c>
    </row>
    <row r="1699" spans="3:4">
      <c r="C1699" s="16" t="s">
        <v>490</v>
      </c>
      <c r="D1699" s="17" t="s">
        <v>2112</v>
      </c>
    </row>
    <row r="1700" spans="3:4">
      <c r="C1700" s="16" t="s">
        <v>490</v>
      </c>
      <c r="D1700" s="17" t="s">
        <v>2113</v>
      </c>
    </row>
    <row r="1701" spans="3:4">
      <c r="C1701" s="16" t="s">
        <v>490</v>
      </c>
      <c r="D1701" s="17" t="s">
        <v>2114</v>
      </c>
    </row>
    <row r="1702" spans="3:4">
      <c r="C1702" s="16" t="s">
        <v>490</v>
      </c>
      <c r="D1702" s="17" t="s">
        <v>2115</v>
      </c>
    </row>
    <row r="1703" spans="3:4">
      <c r="C1703" s="16" t="s">
        <v>490</v>
      </c>
      <c r="D1703" s="17" t="s">
        <v>2116</v>
      </c>
    </row>
    <row r="1704" spans="3:4">
      <c r="C1704" s="16" t="s">
        <v>490</v>
      </c>
      <c r="D1704" s="17" t="s">
        <v>2117</v>
      </c>
    </row>
    <row r="1705" spans="3:4">
      <c r="C1705" s="16" t="s">
        <v>490</v>
      </c>
      <c r="D1705" s="17" t="s">
        <v>2118</v>
      </c>
    </row>
    <row r="1706" spans="3:4">
      <c r="C1706" s="16" t="s">
        <v>490</v>
      </c>
      <c r="D1706" s="17" t="s">
        <v>2119</v>
      </c>
    </row>
    <row r="1707" spans="3:4">
      <c r="C1707" s="16" t="s">
        <v>490</v>
      </c>
      <c r="D1707" s="17" t="s">
        <v>2120</v>
      </c>
    </row>
    <row r="1708" spans="3:4">
      <c r="C1708" s="16" t="s">
        <v>490</v>
      </c>
      <c r="D1708" s="17" t="s">
        <v>2121</v>
      </c>
    </row>
    <row r="1709" spans="3:4">
      <c r="C1709" s="16" t="s">
        <v>492</v>
      </c>
      <c r="D1709" s="17" t="s">
        <v>2122</v>
      </c>
    </row>
    <row r="1710" spans="3:4">
      <c r="C1710" s="16" t="s">
        <v>492</v>
      </c>
      <c r="D1710" s="17" t="s">
        <v>2123</v>
      </c>
    </row>
    <row r="1711" spans="3:4">
      <c r="C1711" s="16" t="s">
        <v>492</v>
      </c>
      <c r="D1711" s="17" t="s">
        <v>2124</v>
      </c>
    </row>
    <row r="1712" spans="3:4">
      <c r="C1712" s="16" t="s">
        <v>492</v>
      </c>
      <c r="D1712" s="17" t="s">
        <v>2125</v>
      </c>
    </row>
    <row r="1713" spans="3:4">
      <c r="C1713" s="16" t="s">
        <v>492</v>
      </c>
      <c r="D1713" s="17" t="s">
        <v>2126</v>
      </c>
    </row>
    <row r="1714" spans="3:4">
      <c r="C1714" s="16" t="s">
        <v>492</v>
      </c>
      <c r="D1714" s="17" t="s">
        <v>2127</v>
      </c>
    </row>
    <row r="1715" spans="3:4">
      <c r="C1715" s="16" t="s">
        <v>492</v>
      </c>
      <c r="D1715" s="17" t="s">
        <v>2128</v>
      </c>
    </row>
    <row r="1716" spans="3:4">
      <c r="C1716" s="16" t="s">
        <v>492</v>
      </c>
      <c r="D1716" s="17" t="s">
        <v>2129</v>
      </c>
    </row>
    <row r="1717" spans="3:4">
      <c r="C1717" s="16" t="s">
        <v>492</v>
      </c>
      <c r="D1717" s="17" t="s">
        <v>2130</v>
      </c>
    </row>
    <row r="1718" spans="3:4">
      <c r="C1718" s="16" t="s">
        <v>492</v>
      </c>
      <c r="D1718" s="17" t="s">
        <v>2131</v>
      </c>
    </row>
    <row r="1719" spans="3:4">
      <c r="C1719" s="16" t="s">
        <v>492</v>
      </c>
      <c r="D1719" s="17" t="s">
        <v>2132</v>
      </c>
    </row>
    <row r="1720" spans="3:4">
      <c r="C1720" s="16" t="s">
        <v>492</v>
      </c>
      <c r="D1720" s="17" t="s">
        <v>2133</v>
      </c>
    </row>
    <row r="1721" spans="3:4">
      <c r="C1721" s="16" t="s">
        <v>492</v>
      </c>
      <c r="D1721" s="17" t="s">
        <v>2134</v>
      </c>
    </row>
    <row r="1722" spans="3:4">
      <c r="C1722" s="16" t="s">
        <v>492</v>
      </c>
      <c r="D1722" s="17" t="s">
        <v>2135</v>
      </c>
    </row>
    <row r="1723" spans="3:4">
      <c r="C1723" s="16" t="s">
        <v>492</v>
      </c>
      <c r="D1723" s="17" t="s">
        <v>2136</v>
      </c>
    </row>
    <row r="1724" spans="3:4">
      <c r="C1724" s="16" t="s">
        <v>492</v>
      </c>
      <c r="D1724" s="17" t="s">
        <v>2137</v>
      </c>
    </row>
    <row r="1725" spans="3:4">
      <c r="C1725" s="16" t="s">
        <v>492</v>
      </c>
      <c r="D1725" s="17" t="s">
        <v>2138</v>
      </c>
    </row>
    <row r="1726" spans="3:4">
      <c r="C1726" s="16" t="s">
        <v>492</v>
      </c>
      <c r="D1726" s="17" t="s">
        <v>2139</v>
      </c>
    </row>
    <row r="1727" spans="3:4">
      <c r="C1727" s="16" t="s">
        <v>492</v>
      </c>
      <c r="D1727" s="17" t="s">
        <v>2140</v>
      </c>
    </row>
    <row r="1728" spans="3:4">
      <c r="C1728" s="16" t="s">
        <v>492</v>
      </c>
      <c r="D1728" s="17" t="s">
        <v>2141</v>
      </c>
    </row>
    <row r="1729" spans="3:4">
      <c r="C1729" s="16" t="s">
        <v>492</v>
      </c>
      <c r="D1729" s="17" t="s">
        <v>2142</v>
      </c>
    </row>
    <row r="1730" spans="3:4">
      <c r="C1730" s="16" t="s">
        <v>492</v>
      </c>
      <c r="D1730" s="17" t="s">
        <v>2143</v>
      </c>
    </row>
    <row r="1731" spans="3:4">
      <c r="C1731" s="16" t="s">
        <v>492</v>
      </c>
      <c r="D1731" s="17" t="s">
        <v>2144</v>
      </c>
    </row>
    <row r="1732" spans="3:4">
      <c r="C1732" s="16" t="s">
        <v>492</v>
      </c>
      <c r="D1732" s="17" t="s">
        <v>2145</v>
      </c>
    </row>
    <row r="1733" spans="3:4">
      <c r="C1733" s="16" t="s">
        <v>492</v>
      </c>
      <c r="D1733" s="17" t="s">
        <v>2146</v>
      </c>
    </row>
    <row r="1734" spans="3:4">
      <c r="C1734" s="16" t="s">
        <v>492</v>
      </c>
      <c r="D1734" s="17" t="s">
        <v>2147</v>
      </c>
    </row>
    <row r="1735" spans="3:4">
      <c r="C1735" s="16" t="s">
        <v>492</v>
      </c>
      <c r="D1735" s="17" t="s">
        <v>2148</v>
      </c>
    </row>
    <row r="1736" spans="3:4">
      <c r="C1736" s="16" t="s">
        <v>492</v>
      </c>
      <c r="D1736" s="17" t="s">
        <v>2149</v>
      </c>
    </row>
    <row r="1737" spans="3:4">
      <c r="C1737" s="16" t="s">
        <v>492</v>
      </c>
      <c r="D1737" s="17" t="s">
        <v>2150</v>
      </c>
    </row>
    <row r="1738" spans="3:4">
      <c r="C1738" s="16" t="s">
        <v>492</v>
      </c>
      <c r="D1738" s="17" t="s">
        <v>2151</v>
      </c>
    </row>
    <row r="1739" spans="3:4">
      <c r="C1739" s="16" t="s">
        <v>492</v>
      </c>
      <c r="D1739" s="17" t="s">
        <v>2152</v>
      </c>
    </row>
    <row r="1740" spans="3:4">
      <c r="C1740" s="16" t="s">
        <v>492</v>
      </c>
      <c r="D1740" s="17" t="s">
        <v>2153</v>
      </c>
    </row>
    <row r="1741" spans="3:4">
      <c r="C1741" s="16" t="s">
        <v>492</v>
      </c>
      <c r="D1741" s="17" t="s">
        <v>2154</v>
      </c>
    </row>
    <row r="1742" spans="3:4">
      <c r="C1742" s="16" t="s">
        <v>492</v>
      </c>
      <c r="D1742" s="17" t="s">
        <v>2155</v>
      </c>
    </row>
    <row r="1743" spans="3:4">
      <c r="C1743" s="16" t="s">
        <v>492</v>
      </c>
      <c r="D1743" s="17" t="s">
        <v>2156</v>
      </c>
    </row>
    <row r="1744" spans="3:4">
      <c r="C1744" s="16" t="s">
        <v>492</v>
      </c>
      <c r="D1744" s="17" t="s">
        <v>2157</v>
      </c>
    </row>
    <row r="1745" spans="3:4">
      <c r="C1745" s="16" t="s">
        <v>492</v>
      </c>
      <c r="D1745" s="17" t="s">
        <v>2158</v>
      </c>
    </row>
    <row r="1746" spans="3:4">
      <c r="C1746" s="16" t="s">
        <v>492</v>
      </c>
      <c r="D1746" s="17" t="s">
        <v>2159</v>
      </c>
    </row>
    <row r="1747" spans="3:4">
      <c r="C1747" s="16" t="s">
        <v>492</v>
      </c>
      <c r="D1747" s="17" t="s">
        <v>2160</v>
      </c>
    </row>
    <row r="1748" spans="3:4">
      <c r="C1748" s="16" t="s">
        <v>492</v>
      </c>
      <c r="D1748" s="17" t="s">
        <v>2161</v>
      </c>
    </row>
    <row r="1749" spans="3:4" ht="14.25" thickBot="1">
      <c r="C1749" s="18" t="s">
        <v>492</v>
      </c>
      <c r="D1749" s="19" t="s">
        <v>2162</v>
      </c>
    </row>
  </sheetData>
  <sheetProtection algorithmName="SHA-512" hashValue="XCKnx+xsnNPY3JfUcekNJNTOZ3ed05Z+0tsnvnbXo0ZezufQvk3kAhYfkdEAb9sGPpwKQrECgQQ0GuJMq2wzSg==" saltValue="uw/PQq9cITko6tDo/THlgg==" spinCount="100000" sheet="1" objects="1" scenarios="1"/>
  <phoneticPr fontId="6"/>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583AAA62BFA2E4187FAC8DAAA1374F8" ma:contentTypeVersion="3" ma:contentTypeDescription="新しいドキュメントを作成します。" ma:contentTypeScope="" ma:versionID="979a6d235537137bf173092686243be5">
  <xsd:schema xmlns:xsd="http://www.w3.org/2001/XMLSchema" xmlns:xs="http://www.w3.org/2001/XMLSchema" xmlns:p="http://schemas.microsoft.com/office/2006/metadata/properties" xmlns:ns2="b01cf5d7-5a4b-43e2-b622-bb4b6fa99c14" targetNamespace="http://schemas.microsoft.com/office/2006/metadata/properties" ma:root="true" ma:fieldsID="96c873d740dd59c9dc32096de61eb974" ns2:_="">
    <xsd:import namespace="b01cf5d7-5a4b-43e2-b622-bb4b6fa99c1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1cf5d7-5a4b-43e2-b622-bb4b6fa99c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A8FC29-DBBD-4F3E-82D7-29D2EE5C06C8}"/>
</file>

<file path=customXml/itemProps2.xml><?xml version="1.0" encoding="utf-8"?>
<ds:datastoreItem xmlns:ds="http://schemas.openxmlformats.org/officeDocument/2006/customXml" ds:itemID="{5DBC88C7-6105-43C4-AA74-47F583BCBD8E}">
  <ds:schemaRefs>
    <ds:schemaRef ds:uri="263dbbe5-076b-4606-a03b-9598f5f2f35a"/>
    <ds:schemaRef ds:uri="http://schemas.microsoft.com/office/2006/metadata/properties"/>
    <ds:schemaRef ds:uri="http://purl.org/dc/elements/1.1/"/>
    <ds:schemaRef ds:uri="http://schemas.openxmlformats.org/package/2006/metadata/core-properties"/>
    <ds:schemaRef ds:uri="e60fd174-b192-4fdb-8980-a9c623028ceb"/>
    <ds:schemaRef ds:uri="http://purl.org/dc/dcmitype/"/>
    <ds:schemaRef ds:uri="http://schemas.microsoft.com/office/2006/documentManagement/types"/>
    <ds:schemaRef ds:uri="http://schemas.microsoft.com/office/infopath/2007/PartnerControls"/>
    <ds:schemaRef ds:uri="http://www.w3.org/XML/1998/namespace"/>
    <ds:schemaRef ds:uri="http://purl.org/dc/terms/"/>
  </ds:schemaRefs>
</ds:datastoreItem>
</file>

<file path=customXml/itemProps3.xml><?xml version="1.0" encoding="utf-8"?>
<ds:datastoreItem xmlns:ds="http://schemas.openxmlformats.org/officeDocument/2006/customXml" ds:itemID="{DF2CEF99-32D8-4EFE-9AFB-7F4149B7A14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108</vt:i4>
      </vt:variant>
    </vt:vector>
  </HeadingPairs>
  <TitlesOfParts>
    <vt:vector size="113" baseType="lpstr">
      <vt:lpstr>基本情報入力シート</vt:lpstr>
      <vt:lpstr>別紙様式3-1（処遇改善加算　総括表）</vt:lpstr>
      <vt:lpstr>別紙様式3-2（処遇改善加算　個票）</vt:lpstr>
      <vt:lpstr>【参考】数式用</vt:lpstr>
      <vt:lpstr>【参考】数式用2</vt:lpstr>
      <vt:lpstr>基本情報入力シート!Print_Area</vt:lpstr>
      <vt:lpstr>'別紙様式3-1（処遇改善加算　総括表）'!Print_Area</vt:lpstr>
      <vt:lpstr>'別紙様式3-2（処遇改善加算　個票）'!Print_Area</vt:lpstr>
      <vt:lpstr>愛知県</vt:lpstr>
      <vt:lpstr>愛媛県</vt:lpstr>
      <vt:lpstr>茨城県</vt:lpstr>
      <vt:lpstr>岡山県</vt:lpstr>
      <vt:lpstr>沖縄県</vt:lpstr>
      <vt:lpstr>加算対象_4_5</vt:lpstr>
      <vt:lpstr>加算対象_6</vt:lpstr>
      <vt:lpstr>加算対象外_4_5</vt:lpstr>
      <vt:lpstr>加算対象外_6</vt:lpstr>
      <vt:lpstr>介護医療院R8</vt:lpstr>
      <vt:lpstr>介護予防ケアマネジメントR8</vt:lpstr>
      <vt:lpstr>介護予防支援R8</vt:lpstr>
      <vt:lpstr>介護予防小規模多機能型居宅介護_短期利用型_R8</vt:lpstr>
      <vt:lpstr>介護予防小規模多機能型居宅介護R8</vt:lpstr>
      <vt:lpstr>介護予防短期入所生活介護R8</vt:lpstr>
      <vt:lpstr>介護予防短期入所療養介護_医療院_R8</vt:lpstr>
      <vt:lpstr>介護予防短期入所療養介護_病院等_R8</vt:lpstr>
      <vt:lpstr>介護予防短期入所療養介護_老健_R8</vt:lpstr>
      <vt:lpstr>介護予防通所リハビリテーションR8</vt:lpstr>
      <vt:lpstr>介護予防特定施設入居者生活介護R8</vt:lpstr>
      <vt:lpstr>介護予防認知症対応型共同生活介護_短期利用型_R8</vt:lpstr>
      <vt:lpstr>介護予防認知症対応型共同生活介護R8</vt:lpstr>
      <vt:lpstr>介護予防認知症対応型通所介護R8</vt:lpstr>
      <vt:lpstr>介護予防訪問リハビリテーションR8</vt:lpstr>
      <vt:lpstr>介護予防訪問看護R8</vt:lpstr>
      <vt:lpstr>介護予防訪問入浴介護R8</vt:lpstr>
      <vt:lpstr>介護老人福祉施設R8</vt:lpstr>
      <vt:lpstr>介護老人保健施設R8</vt:lpstr>
      <vt:lpstr>看護小規模多機能型居宅介護_短期利用型_R8</vt:lpstr>
      <vt:lpstr>看護小規模多機能型居宅介護R8</vt:lpstr>
      <vt:lpstr>岩手県</vt:lpstr>
      <vt:lpstr>岐阜県</vt:lpstr>
      <vt:lpstr>宮崎県</vt:lpstr>
      <vt:lpstr>宮城県</vt:lpstr>
      <vt:lpstr>居宅介護支援R8</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小規模多機能型居宅介護_短期利用型_R8</vt:lpstr>
      <vt:lpstr>小規模多機能型居宅介護R8</vt:lpstr>
      <vt:lpstr>新潟県</vt:lpstr>
      <vt:lpstr>神奈川県</vt:lpstr>
      <vt:lpstr>青森県</vt:lpstr>
      <vt:lpstr>静岡県</vt:lpstr>
      <vt:lpstr>石川県</vt:lpstr>
      <vt:lpstr>千葉県</vt:lpstr>
      <vt:lpstr>大阪府</vt:lpstr>
      <vt:lpstr>大分県</vt:lpstr>
      <vt:lpstr>短期入所生活介護R8</vt:lpstr>
      <vt:lpstr>短期入所療養介護_医療院_R8</vt:lpstr>
      <vt:lpstr>短期入所療養介護_病院等_R8</vt:lpstr>
      <vt:lpstr>短期入所療養介護_老健_R8</vt:lpstr>
      <vt:lpstr>地域密着型介護老人福祉施設R8</vt:lpstr>
      <vt:lpstr>地域密着型通所介護R8</vt:lpstr>
      <vt:lpstr>地域密着型特定施設入居者生活介護_短期利用型_R8</vt:lpstr>
      <vt:lpstr>地域密着型特定施設入居者生活介護R8</vt:lpstr>
      <vt:lpstr>長崎県</vt:lpstr>
      <vt:lpstr>長野県</vt:lpstr>
      <vt:lpstr>鳥取県</vt:lpstr>
      <vt:lpstr>通所リハビリテーションR8</vt:lpstr>
      <vt:lpstr>通所介護R8</vt:lpstr>
      <vt:lpstr>通所型サービス_独自_19人以上_R8</vt:lpstr>
      <vt:lpstr>通所型サービス_独自_19人未満_R8</vt:lpstr>
      <vt:lpstr>通所型サービス_独自_定額_19人以上_R8</vt:lpstr>
      <vt:lpstr>通所型サービス_独自_定額_19人未満_R8</vt:lpstr>
      <vt:lpstr>通所型サービス_独自_定率_19人以上_R8</vt:lpstr>
      <vt:lpstr>通所型サービス_独自_定率_19人未満_R8</vt:lpstr>
      <vt:lpstr>定期巡回･随時対応型訪問介護看護R8</vt:lpstr>
      <vt:lpstr>島根県</vt:lpstr>
      <vt:lpstr>東京都</vt:lpstr>
      <vt:lpstr>徳島県</vt:lpstr>
      <vt:lpstr>特定施設入居者生活介護_短期利用型_R8</vt:lpstr>
      <vt:lpstr>特定施設入居者生活介護R8</vt:lpstr>
      <vt:lpstr>栃木県</vt:lpstr>
      <vt:lpstr>奈良県</vt:lpstr>
      <vt:lpstr>認知症対応型共同生活介護_短期利用型_R8</vt:lpstr>
      <vt:lpstr>認知症対応型共同生活介護R8</vt:lpstr>
      <vt:lpstr>認知症対応型通所介護R8</vt:lpstr>
      <vt:lpstr>富山県</vt:lpstr>
      <vt:lpstr>福井県</vt:lpstr>
      <vt:lpstr>福岡県</vt:lpstr>
      <vt:lpstr>福島県</vt:lpstr>
      <vt:lpstr>兵庫県</vt:lpstr>
      <vt:lpstr>訪問リハビリテーションR8</vt:lpstr>
      <vt:lpstr>訪問介護R8</vt:lpstr>
      <vt:lpstr>訪問看護R8</vt:lpstr>
      <vt:lpstr>訪問型サービス_独自_R8</vt:lpstr>
      <vt:lpstr>訪問型サービス_独自_定額_R8</vt:lpstr>
      <vt:lpstr>訪問型サービス_独自_定率_R8</vt:lpstr>
      <vt:lpstr>訪問入浴介護R8</vt:lpstr>
      <vt:lpstr>北海道</vt:lpstr>
      <vt:lpstr>夜間対応型訪問介護R8</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lastModifiedBy>澤 春香(sawa-haruka.dr4)</cp:lastModifiedBy>
  <cp:revision/>
  <cp:lastPrinted>2026-03-12T13:07:24Z</cp:lastPrinted>
  <dcterms:created xsi:type="dcterms:W3CDTF">2023-01-10T13:53:21Z</dcterms:created>
  <dcterms:modified xsi:type="dcterms:W3CDTF">2026-03-30T01:16:41Z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278600</vt:r8>
  </property>
  <property fmtid="{D5CDD505-2E9C-101B-9397-08002B2CF9AE}" pid="3" name="ContentTypeId">
    <vt:lpwstr>0x0101000583AAA62BFA2E4187FAC8DAAA1374F8</vt:lpwstr>
  </property>
  <property fmtid="{D5CDD505-2E9C-101B-9397-08002B2CF9AE}" pid="4" name="ComplianceAssetId">
    <vt:lpwstr/>
  </property>
  <property fmtid="{D5CDD505-2E9C-101B-9397-08002B2CF9AE}" pid="5" name="TriggerFlowInfo">
    <vt:lpwstr/>
  </property>
  <property fmtid="{D5CDD505-2E9C-101B-9397-08002B2CF9AE}" pid="6" name="MediaServiceImageTags">
    <vt:lpwstr/>
  </property>
</Properties>
</file>